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Z:\Highways\MUN\LCL\Private\ProgramDocuments\BikePed\Info for Sommer 2025\"/>
    </mc:Choice>
  </mc:AlternateContent>
  <xr:revisionPtr revIDLastSave="0" documentId="8_{571B210A-886B-4809-A27A-E29EDF1EA313}" xr6:coauthVersionLast="47" xr6:coauthVersionMax="47" xr10:uidLastSave="{00000000-0000-0000-0000-000000000000}"/>
  <bookViews>
    <workbookView xWindow="-108" yWindow="-108" windowWidth="23256" windowHeight="12456" tabRatio="669" xr2:uid="{00000000-000D-0000-FFFF-FFFF00000000}"/>
  </bookViews>
  <sheets>
    <sheet name="2020AppsList-Construction" sheetId="5" r:id="rId1"/>
    <sheet name="2020 Scoping Apps" sheetId="6" r:id="rId2"/>
    <sheet name="2020AppsList-Addl Funds" sheetId="7" r:id="rId3"/>
    <sheet name="Funding Summary"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5" l="1"/>
  <c r="C8" i="8" s="1"/>
  <c r="H10" i="7"/>
  <c r="C7" i="8" l="1"/>
  <c r="F14" i="6" l="1"/>
  <c r="C6" i="8" s="1"/>
  <c r="E3" i="5"/>
  <c r="E14" i="6" l="1"/>
  <c r="O4" i="7"/>
  <c r="G4" i="7"/>
  <c r="O6" i="7" l="1"/>
  <c r="O2" i="7"/>
  <c r="O7" i="7"/>
  <c r="O3" i="7"/>
  <c r="O5" i="7"/>
  <c r="G3" i="7"/>
  <c r="G10" i="7" s="1"/>
  <c r="G7" i="7"/>
  <c r="G2" i="7"/>
  <c r="G6" i="7"/>
  <c r="G5" i="7"/>
  <c r="C4" i="8" l="1"/>
  <c r="M7" i="6"/>
  <c r="M8" i="6"/>
  <c r="M6" i="6"/>
  <c r="M4" i="6"/>
  <c r="M10" i="6"/>
  <c r="M5" i="6"/>
  <c r="M9" i="6"/>
  <c r="M2" i="6"/>
  <c r="M3" i="6"/>
  <c r="M11" i="6"/>
  <c r="O10" i="5" l="1"/>
  <c r="O5" i="5"/>
  <c r="O6" i="5"/>
  <c r="O3" i="5"/>
  <c r="O8" i="5"/>
  <c r="O11" i="5"/>
  <c r="O9" i="5"/>
  <c r="O13" i="5"/>
  <c r="O2" i="5"/>
  <c r="O4" i="5"/>
  <c r="O7" i="5"/>
  <c r="O14" i="5"/>
  <c r="O12" i="5"/>
  <c r="G14" i="5" l="1"/>
  <c r="G7" i="5"/>
  <c r="G2" i="5"/>
  <c r="G13" i="5"/>
  <c r="G9" i="5"/>
  <c r="G11" i="5"/>
  <c r="G8" i="5"/>
  <c r="G3" i="5"/>
  <c r="G6" i="5"/>
  <c r="G5" i="5"/>
  <c r="G10" i="5"/>
  <c r="G12" i="5"/>
</calcChain>
</file>

<file path=xl/sharedStrings.xml><?xml version="1.0" encoding="utf-8"?>
<sst xmlns="http://schemas.openxmlformats.org/spreadsheetml/2006/main" count="256" uniqueCount="216">
  <si>
    <t>Municipality</t>
  </si>
  <si>
    <t>Project Title</t>
  </si>
  <si>
    <t>Total Score</t>
  </si>
  <si>
    <t>Total Project Cost</t>
  </si>
  <si>
    <t>Barre City</t>
  </si>
  <si>
    <t xml:space="preserve">Granite Street Path </t>
  </si>
  <si>
    <t>Brandon</t>
  </si>
  <si>
    <t xml:space="preserve">Union Street Sidewalk Replacement </t>
  </si>
  <si>
    <t>Burlington</t>
  </si>
  <si>
    <t>Intervale Road Shared Use Path</t>
  </si>
  <si>
    <t>Colchester</t>
  </si>
  <si>
    <t>Bayside Intersection Project</t>
  </si>
  <si>
    <t>Fair Haven</t>
  </si>
  <si>
    <t xml:space="preserve">Sidewalk reconstruction and Safety Improvement project  </t>
  </si>
  <si>
    <t>Fairfax</t>
  </si>
  <si>
    <t>Main Street Crosswalk and Sidewalk Improvements</t>
  </si>
  <si>
    <t>Jericho</t>
  </si>
  <si>
    <t>MMU Path Segment 1</t>
  </si>
  <si>
    <t>Killington</t>
  </si>
  <si>
    <t>Killington Road Walkway</t>
  </si>
  <si>
    <t>Manchester</t>
  </si>
  <si>
    <t>Manchester Recreation Path</t>
  </si>
  <si>
    <t>Montpelier</t>
  </si>
  <si>
    <t>Barre St. Shared Use path and Barre/Main Intersection Improvement</t>
  </si>
  <si>
    <t>Royalton</t>
  </si>
  <si>
    <t>South Royalton Village Sidewalk Project</t>
  </si>
  <si>
    <t>Saint Albans Town</t>
  </si>
  <si>
    <t>St. Albans State Highway Pedestrian/Bicycle Signal</t>
  </si>
  <si>
    <t>Williston</t>
  </si>
  <si>
    <t>Route 2A Path connector</t>
  </si>
  <si>
    <t>Total Federal Request</t>
  </si>
  <si>
    <t>Good project, but applications is missing any scoping, no detailed budget, some issues not addressed and overall budget seems low and destined for an additional fundig request.</t>
  </si>
  <si>
    <t>Project location is good, immediately adjacent to designated downtown, but project consists entirely of rebuilding existing sidewalks. Admittedly, the existing sidewalks are in poor condition.</t>
  </si>
  <si>
    <t>Applicant revised project from 2019.  Connects to Citywide network.  Could do a reduced award and let City pay for admin costs on their own.</t>
  </si>
  <si>
    <t>Bike/ped improvements as a component of a larger intersection/roundabout project.  Concerns about coordination, federalization of whole project and overall costs seem low.</t>
  </si>
  <si>
    <t xml:space="preserve">Only negative of this application is that it is almost entirely replacement of existing walks.  Not easy to see how crossings will be improved, despite planning efforts that point to the need for that. </t>
  </si>
  <si>
    <t>Well defined scope.  Small concern with budget for engineering and inspection.  Needed improvement in heart of Fairfax village.</t>
  </si>
  <si>
    <t xml:space="preserve">Last of 4 segments of sidewalk and path from Jericho Ctr. To MMU.  Kind of a lackluster application that didn't really try to make the case for the project. </t>
  </si>
  <si>
    <t>Second time around for this applications.  Serves primarily commercial properties and a connection to a road that leads to residential housing.  I'm a little concerned about the plan to reconstruct Killington Rd. after this project.</t>
  </si>
  <si>
    <t>Town and private group that owns trail corridor have invested quite a bit of time and money in planning for and making some improvements on the trail.  Somewhat outlying area being accessed, but if Dorset builds their path, it would have regional connection.</t>
  </si>
  <si>
    <t xml:space="preserve">Great project that completes major east -west bike/ped path in the City of Montpelier.  Connections to vulnerable populations.  Only concern is the inclusion of the traffic signal, which would not be eligible. </t>
  </si>
  <si>
    <t>This is a repeat application and all shortfalls of previous application have been addressed.  Clear project scope, pedestrian and accessibility improvements in the heart of a designated downtown.  Need to check about eligibility of pavement milling and overlay, but overmatch is committed to either way.</t>
  </si>
  <si>
    <t>Totally support this crossing as it has been discussed for years.  However, I'm not sure that all issues have been vetted yet with Vtrans.  I also am concerned that estimated cost of HAWK signal is low by a factor of two.</t>
  </si>
  <si>
    <t>Project is missing link in Williston path/sidewalk network.  Scoping has not been completed but is in progress.  Project is in a densely developed area.</t>
  </si>
  <si>
    <t>JK Score</t>
  </si>
  <si>
    <t>JK Comments</t>
  </si>
  <si>
    <t>AB Score</t>
  </si>
  <si>
    <t>DK Score</t>
  </si>
  <si>
    <t>RS Score</t>
  </si>
  <si>
    <t>EP Score</t>
  </si>
  <si>
    <t>Running Total</t>
  </si>
  <si>
    <t>AB Comments</t>
  </si>
  <si>
    <t>Doesn't appear that a feasbility or scoping report was ever completed?  If not then how can they adequately know project impacts and resulting project costs.  Without additional study funding is premature.Inclusion of utility relocation costs -- is this an eligible cost (wouldn't it have to be a municipal utility to be eligible) Not aware that Barre has municipal electric service? Reservations about accuracy amd completeness of cost estimate given that no scoping or feasbility study appears to have been completed.  Is proposed bridge treatment an accepted practice?</t>
  </si>
  <si>
    <t>Project is almost exclusively a sidewalk replacement. Project would benefit from completion of scoping report.  Without scoping report difficult to determine true project impacts and develop realistic cost estimate.  For example ROW, stormwater, utilitity historic and archeo impacts are all unaddressed.</t>
  </si>
  <si>
    <t>Detailed recent budget would have been more persusasive. Contingency was low at 10% particularly given difficulties of construction in more urbanized settings and complexity of construction e.g. excessive grade, retaining wall, RR x-ing etc.</t>
  </si>
  <si>
    <t xml:space="preserve">Given that project is to be coordinated with larger roundabout project which is only on Candidate List (with no specific timeline for implementation) unclear how ped./bike project budget has been adjusted to unknown construction year? Appears as if it may be premature to fund associated bike/ped improvements until they have a clear timeline for funding and coordinating both projects. </t>
  </si>
  <si>
    <t>Village with a lot of potential. Village designation and proximity to activity centers, multi-modal facilities all a plus.  Looks like a good project - only significant concern is budgeting for stormwater and unforseen complications which are common in villages center with old aging infrastructure.</t>
  </si>
  <si>
    <t>Good project - skew of crosswalk concerning and proximity to flashing beacon - but town appears to have coordinated appropriately with applicable VTrans staff and received okay to proceed.</t>
  </si>
  <si>
    <t xml:space="preserve">Application would have benefited from more complete answers to app. Questions.  Many responses were very short and incomplete and did not answer the question.  Project may be good, but it wasn't well communicated and thus did not score highly. </t>
  </si>
  <si>
    <t>Weak application - answered basic questions but failed to provide detailed backup information.  Would like to have seen more about the overall plan and how this segment fit into the overall plan.</t>
  </si>
  <si>
    <t>Documentation mentions scoping study completed but limited additional info from report provided in application. Repeated reference to recreation path - unclear what if any transportation function is served</t>
  </si>
  <si>
    <t>Excellent application. Project receives high marks for prior planning, location, interconnectivity to existing bike/ped system, proximity to downtown and access to multi-modal opportunities.</t>
  </si>
  <si>
    <t>Very ambitious makeover of downtown block.  Scoping report provided did not include many of customary Scoping Report components e.g. resource impacts including historic/ cultural and environmental impacts. Given it’s a histroic district these need to be addressed - concerned project may not be feasible if these elements have been overlooked/glossed over during scoping.  Wish they had expressed a desire for a partial award.  Project scope is too large and likehood of unforseen complications is high e.g. contaminated soils, historic and archeo. impacts and stormwater treatment etc.</t>
  </si>
  <si>
    <t xml:space="preserve">Concerned project hasn't concluded Scoping yet and preferred alternative has not been selected. Which alternative is funding being sought for (unable to compare cost estimate in scoping report w/app. Cost estimate - they don't seem to share anything in common. </t>
  </si>
  <si>
    <t xml:space="preserve">Project description is confusing interchangeable use of terms multi-use path and pedestrian - unclear whether entire project will in fact be multi-use -- appears at least one segment sidewalk in front of VSECU is not wide enough for shared use (5-6 ft. sidewalk?).  Also what is status of bridge over Allen Brook they refer to it as "pedestrian bridge" - if its just ped width it's not suitable for multi-use. Concerning that they have not yet completed scoping ("prefered alternative early 2021") and are already applying for funding. Also cost estimate based on B&amp;P unit costs report is likely to underestimate costs. </t>
  </si>
  <si>
    <t>DK Comments</t>
  </si>
  <si>
    <t xml:space="preserve">will connect resources to main ped network.  Includes bridge work for peds.  </t>
  </si>
  <si>
    <t>fills gap in ped network.  Provides additonal access to businesses/vulnerable</t>
  </si>
  <si>
    <t>path to agricultural area.  Connects sidewalk on south, path on north.  Question real world usage for ag purposes as noted in app</t>
  </si>
  <si>
    <t xml:space="preserve"> Important part of connectivity when reconfiguration is constructed.  Question integration of reconfiguration and sidewalks with federal funding.  Seems like high traffic area.  RRFB mentioned in app but not in cost estimate</t>
  </si>
  <si>
    <t>Seeking improvement of downtown for curb appeal, welcoming effect.  Town has two new MAB projects, do they have the capacity for a 3rd?</t>
  </si>
  <si>
    <t>relatively short section to connect school with main street &amp; shops.  Would be direct path, likely will see good usage</t>
  </si>
  <si>
    <t>would complete ped facilities to school.  Because of location, likely usage will be limited with exception of students</t>
  </si>
  <si>
    <t>potential for heavy ped usage connecting businesses/restaurants.  Lighting and bus shelter eligibility?</t>
  </si>
  <si>
    <t>Will help with connectivty outside of downtown.  May receive less usage than others.  Could be part of multi-town connectivity effort</t>
  </si>
  <si>
    <t>short section to complete ped network in the area.  Heavy traffic intersection.  Possible signal/adaptive technology not eligible?</t>
  </si>
  <si>
    <t>in downtown area.  Existing facilities in place, but in need of upgrading/repair.  Potential ROW and resource conflicts</t>
  </si>
  <si>
    <t>crossing near exit.  Connects two residential neighborhoods.  Could receive heavy usage or light usage upon completion</t>
  </si>
  <si>
    <t>small section to complete larger connectivity.  Likely not as heavy usage as others.</t>
  </si>
  <si>
    <t>RS Comments</t>
  </si>
  <si>
    <t>Overall a good project but lacking details on construction plans and budget support.</t>
  </si>
  <si>
    <t>An overall good grant application, no major issues</t>
  </si>
  <si>
    <t>An overall good grant application, no major issues/straight forward project</t>
  </si>
  <si>
    <t>Overall a good project but lacking details on project management, need for facility other than referring to 2011 scoping study.</t>
  </si>
  <si>
    <t>good project but application lacking detail/discussion</t>
  </si>
  <si>
    <t>some confusion on request - construction of proposed rec path but application shows pictures of "much of the work completed already by volunteers"… what are they asking to construct?</t>
  </si>
  <si>
    <t>Overall a good project, lacked detailed discussion on economic impacts</t>
  </si>
  <si>
    <t>An overall good grant application, no major issues but lacking detail/discussion for project management</t>
  </si>
  <si>
    <t>good project but application lacking detail/discussion for project management, general discussion on economic benefit</t>
  </si>
  <si>
    <t>Federal Portion</t>
  </si>
  <si>
    <t>Bristol</t>
  </si>
  <si>
    <t>Munsill Avenue Sidewalk Scoping Study</t>
  </si>
  <si>
    <t>Street fits in well with ped network in town.</t>
  </si>
  <si>
    <t>Coventry</t>
  </si>
  <si>
    <t>Coventry Village and School Sidewalk Connection Plan</t>
  </si>
  <si>
    <t>Good follow up to other planning efforts.  Town has already allocated local funds for sidewalk construction.</t>
  </si>
  <si>
    <t>Dorset</t>
  </si>
  <si>
    <t>Dorset – Manchester Shared-use Path</t>
  </si>
  <si>
    <t>Longer distance corridor to be studied.  Will need coordination with Vtrans.</t>
  </si>
  <si>
    <t>Guilford</t>
  </si>
  <si>
    <t>Bicycle &amp; Pedestrian Scoping Study in Algiers Village</t>
  </si>
  <si>
    <t>Fairly rural area, but with quite a few community destinations.  Scoping is recommended from a Vtrans Road Safety Audit.</t>
  </si>
  <si>
    <t>Middlesex</t>
  </si>
  <si>
    <t xml:space="preserve">Walkable Middlesex Scoping Study </t>
  </si>
  <si>
    <t>Applicant relied exclusively on previous planning study to answer criteria question.</t>
  </si>
  <si>
    <t>New Haven</t>
  </si>
  <si>
    <t>Munger St. Scoping for Shoulder Widening</t>
  </si>
  <si>
    <t>Part of a multi-town regional route.  Planning for shoulder widening.</t>
  </si>
  <si>
    <t>Pawlet</t>
  </si>
  <si>
    <t>Pawlet Village Pedestrian Scoping Study</t>
  </si>
  <si>
    <t>Study builds on previous planning efforts and is in the heart of the village.  Budget is a little bit low.</t>
  </si>
  <si>
    <t>Roxbury</t>
  </si>
  <si>
    <t>Roxbury Sidewalk Scoping Project</t>
  </si>
  <si>
    <t>Replacement and expansion of existing walks along VT 12A in Roxbury village.</t>
  </si>
  <si>
    <t>Rutland City</t>
  </si>
  <si>
    <t>Center Street Scoping Study</t>
  </si>
  <si>
    <t>Scoping for Center St., which was subject of a demonstration project this summer.  Also, other recent planning efforts.</t>
  </si>
  <si>
    <t>Winooski</t>
  </si>
  <si>
    <t>Sidewalk Expansion Scoping Study</t>
  </si>
  <si>
    <t xml:space="preserve">Builds off City Transportation Plan.  In dense urban area.  4 different streets. </t>
  </si>
  <si>
    <t>EP Comments</t>
  </si>
  <si>
    <t>Given the length/distance between Dorset and Manchester and the proximity of river and associated wetlands to Rte. 30 believe the project will be VERY challenging to achieve as envisioned .</t>
  </si>
  <si>
    <t>Concerned that some of consultant design ideas will be difficult to achieve in the field due to proximity of ped. X-ing west of Gallagher Rd. to Gallagher Rd. and the frequency of trucks making deliveries to Sticks and Stuff - many of which must back up Gallagher Rd. and some  off load deliveries south of RR underpass due to height restrictions at underpass.</t>
  </si>
  <si>
    <t>Skeptical that widening a rural low volume road will result in safer/improved conditions for cycling</t>
  </si>
  <si>
    <t>Why not seek scoping funds from CCRPC?</t>
  </si>
  <si>
    <t>No mention of safety issues, just previous potential sidewalk. Good documentation of previous planning on overall sidewalk network and good network connections. Map could be improved to show existing sidewalk system.</t>
  </si>
  <si>
    <t>Noted crosswalk issue with the school. It seems they have good community support and funds to plan future sidewalk construction. It is unclear in the narrative and map whether there are existing sidewalk networks. Photos seem to be missing from application package.</t>
  </si>
  <si>
    <t>Connection between 2 high density land use areas/employment areas. Evidence of previous planning and network connections, and anecdotal evidence on safety issues - although they note it's a high speed traffic corridor, they don't note any previous crash history or areas of concern for cyclists and pedestrians other than narrow shoulders.</t>
  </si>
  <si>
    <t>Previous RSAR identified need. Good planning efforts. Missing town Letter. Map from road safety audit is ok but would prefer more detailed map for the grant application and show any sidewalk networks.</t>
  </si>
  <si>
    <t>The criteria answer solely refers to the Middlesex Planning Report "to find out all the answers". It would be nice to pull out excerpt and answer criteria question right there and have the option to refer to the report for further detail. It would be nice for a specific map to be provided and not reference the Planning Report. RPC and town letters are missing. Budget in application form has addition error.</t>
  </si>
  <si>
    <t>regional transportation surveys distributed and previous MPG awarded to identify need. Good previous planning effort.</t>
  </si>
  <si>
    <t>Really good documentation of previous planning efforts and community support. Good evidence of safety issues with previous walk audit. Very nice application.</t>
  </si>
  <si>
    <t>Map is challenging to read with small / minimal symbology - unclear of existing and proposed sidewalks or study area. Scanned photo is not visible - all black. Scoping to evaluate replacing existing 3ft sidewaks with 5ft sidewalks and add crosswalks.</t>
  </si>
  <si>
    <t>Center St Pilot Study which included 300 surveys, good data collection to support the study, good community support</t>
  </si>
  <si>
    <t>Good previous planning efforts with 2017 Transportation Master Plan, excellent photos and narrative noting details and good evidence of community support.</t>
  </si>
  <si>
    <t>Bennington</t>
  </si>
  <si>
    <t>Bennington TAP TA16(1)</t>
  </si>
  <si>
    <t>Castleton</t>
  </si>
  <si>
    <t>Castleton Sidewalk Project Phase 1</t>
  </si>
  <si>
    <t>Castleton STP EH10(4)</t>
  </si>
  <si>
    <t>Essex</t>
  </si>
  <si>
    <t xml:space="preserve">ESSEX TAP TA 15(4) </t>
  </si>
  <si>
    <t>Hartland</t>
  </si>
  <si>
    <t>Hartland Three Corners Intersection Pedestrian Path</t>
  </si>
  <si>
    <t>Hartland STP BP19(2)</t>
  </si>
  <si>
    <t>Plainfield</t>
  </si>
  <si>
    <t>Plainfield Main Street Pedestrian Bridge/US2 South Sidewalks</t>
  </si>
  <si>
    <t>STP BP (14)3, STP BP 17(7)</t>
  </si>
  <si>
    <t>Existing Project Numbers</t>
  </si>
  <si>
    <t>If funded, since Hunt St. is the focus area, use the partial funding amount.</t>
  </si>
  <si>
    <t xml:space="preserve">ROW issues have been primary cause of delay and increased cost.  </t>
  </si>
  <si>
    <t>Additional drainage work and ROW delays combined with an initially low estimate.  Also only asking for about half of needed amount. Making up balance with local funds.</t>
  </si>
  <si>
    <t>Not very thorough explanation of why costs increased. Also, project not eligible because it does not have a ROW clear.  No NEPA yet.</t>
  </si>
  <si>
    <t>Increase is largely due to change in design and length of project development.  Town will likely not be able to move the project forward without additional funds.</t>
  </si>
  <si>
    <t xml:space="preserve">Willing to accept partial award or use other town funds. Confusing description of overruns - so project went to bid in 2019. Bid was awarded to Ormon Bushey &amp; Son, completion date July 15, 2021. So is project currently under construction and if town does not receive additional B&amp;P funds they will use other Town funds? </t>
  </si>
  <si>
    <t>Difficult to score as it feels like there is so much more to the story of cost overruns than what is included in the application.  Would benefit from having VTrans PM's perspective when scoring projects with this level of history, complexity and repeated awards.</t>
  </si>
  <si>
    <t>Change to scope to include reconfiguration of Hunt St to Benmont Ave intersection (are intersection reconfiguration costs eligible?)</t>
  </si>
  <si>
    <t>lots of disgruntled residents impacting construction easements thus stalling project. Shown moving forward with additional permits and acquired easements.</t>
  </si>
  <si>
    <t>due to stormwater design changes and 2 years in ROW to collect easements inflat construction costs</t>
  </si>
  <si>
    <t>revised engineer's construction probable cost estimate include inflation costs as well as additional line items, sidewalk is part of a bigger intersection reconfiguration project</t>
  </si>
  <si>
    <t>lots of design changes, permitting, resdesign, applied 2x for additional funding, issues with construction bids coming in higher than anticipated</t>
  </si>
  <si>
    <t>App #</t>
  </si>
  <si>
    <t>Total Federal Funds Available</t>
  </si>
  <si>
    <t>CVRT(2) Add'l Funding pledged</t>
  </si>
  <si>
    <t>Fed. Funds remaining</t>
  </si>
  <si>
    <t>Scoping Projects Selected</t>
  </si>
  <si>
    <t>Add'l Funds Projects Selected</t>
  </si>
  <si>
    <t>Design/Construction projects selected</t>
  </si>
  <si>
    <t>Benmont Ave. Active Transportation Corridor (Partial)</t>
  </si>
  <si>
    <t xml:space="preserve">All documentation provided. No mention of safety besides generic "safety enchancement" but a lot of evidence for planing for the area and connecting a neighborhood to a designated downtown area. </t>
  </si>
  <si>
    <t xml:space="preserve">All requirements met, safety discussions generally, prior planning completed through economic development plan, good connections to schools, residences, etc.  </t>
  </si>
  <si>
    <t xml:space="preserve">A lot of local support and planning efforts. Anecdotes of safety, recreation, commuting. Connection to two town centers. </t>
  </si>
  <si>
    <t>No letter stating support from governing body, but clear commitment to project. Widen road for shoulder "path"? 2019 RSA showed safety need, would serve at-need populations and connect many destinations, detail about design and cost considerations.</t>
  </si>
  <si>
    <t>No letter from AOT District? Included "walkable Middlesex" report. A lot of work done to date and good support. Connecting good destinations with existing foot traffic.</t>
  </si>
  <si>
    <t xml:space="preserve">All requirements met. Building off triangle bike loop master plan, widen road to accommodate bikes. High use route based on surveys. </t>
  </si>
  <si>
    <t>No letter from AOT District? Studies done in past. Walk Audit. A lot of support from RPC and Town.</t>
  </si>
  <si>
    <t xml:space="preserve">All requirements met. Replace and extend insufficient sidewalk and crossings. Not a lot of planning to date, but a lot of support from all references. </t>
  </si>
  <si>
    <t>All requirements met. Streetscape and ped/bike improvements. Pilot project. A lot of local support, good reference letters. High bike/ped volumes exist.</t>
  </si>
  <si>
    <t xml:space="preserve">All requirements met. Adding sidewalk connections on 4 streets. Maseter Plan. Good review of existing conditions, need, and design constraints. </t>
  </si>
  <si>
    <t>Meets requirements and shows dedication of staff. SUP to connect residential to downtown. Some project complexities may be a challenge for schedule or budget. Designated downtown with key connections to transit and services.</t>
  </si>
  <si>
    <t>Sidewalk replacement in downtown area to serve great connections to vulnerable users. Appropriate detail provided throughout application</t>
  </si>
  <si>
    <t xml:space="preserve">Connect Riverside Ave facilities to Intervale with 1900' SUP. A lot of strong support, good planning and documentation provided. Connects good services for some vulnerable populations. </t>
  </si>
  <si>
    <t xml:space="preserve">SUP and sidewalk as part of a larger roundabout project to create safe connections. A lot of good detail and planning documented, and vulnerable populations served. </t>
  </si>
  <si>
    <t>Reconstruct sidewalk downtown to create safer connections to elderly, school, services, park n ride, bus stop, etc. Important to community, a lot of support and good detail of planned effort.</t>
  </si>
  <si>
    <t>Good support from community but lacking detail in previous planning efforts and direct connections to facilities or other transportation modes. Hard for a smaller Town to compete in some ways?</t>
  </si>
  <si>
    <t>Meets all requirements and shows dedication but lacks specific detail that could make a stronger case. Segment 4 of 4 to complete a connection from MMU to village center.</t>
  </si>
  <si>
    <t xml:space="preserve">New connection in New Town Center on Killington Mountain Road. Good support, relatively straight forward project, lacking some detail and major connections as in some urban areas. </t>
  </si>
  <si>
    <t>Support and scoping effort but not a lot of detail otherwise. Connections are good, but unclear if this is new path connections or just paving and formalizing an existing rail trail?</t>
  </si>
  <si>
    <t xml:space="preserve">High use area connecting a lot of vulnerable users and transportation needs. Signal cost is questionable for inclusion, but acknowledgement that it's needed for safety of peds and bikes. </t>
  </si>
  <si>
    <t>Sidewalk reconstruction, bump outs, ped refuges, etc. Seemed to have a need with direct connection to services in village center. High local priority with strong funding match. Didn't have local letters of support</t>
  </si>
  <si>
    <t>Key connection to be made from schools to athletic complex and other residential connections. Not a lot of detail about next steps, but clear scoping efforts to figure out how to move project.</t>
  </si>
  <si>
    <t xml:space="preserve">Important connection to complete for Williston to Essex, but lack of detail in sections. A lot of local support and commitment to project. </t>
  </si>
  <si>
    <t>Pinecrest Drive Sidewalk</t>
  </si>
  <si>
    <t>High value request, a lot of work, could have been forseen but understand the circumstances</t>
  </si>
  <si>
    <t xml:space="preserve">App form not expandable so couldn't read full description. No ROW clearance, but evidence of effort. </t>
  </si>
  <si>
    <t>Low value request and a lot of documentation.</t>
  </si>
  <si>
    <t>Does not have NEPA or ROW clear. Seems like a second request could have been prevented with better planning.</t>
  </si>
  <si>
    <t>All pieces in place. High construction bids in a complex location.</t>
  </si>
  <si>
    <t>Partial Fund Amt.</t>
  </si>
  <si>
    <t>Fed. Amt. Partial</t>
  </si>
  <si>
    <t>None given</t>
  </si>
  <si>
    <t xml:space="preserve">No </t>
  </si>
  <si>
    <t>No</t>
  </si>
  <si>
    <t>Rounded Federal Award</t>
  </si>
  <si>
    <t>Benmont Ave. Active Transportation Corridor (Full)</t>
  </si>
  <si>
    <t>Awarded Amt.</t>
  </si>
  <si>
    <t>Awarded Amt. Fed.</t>
  </si>
  <si>
    <t>Partial Funding</t>
  </si>
  <si>
    <t>"Willing to accept less"</t>
  </si>
  <si>
    <t>Committee notes</t>
  </si>
  <si>
    <t>Concern about being part of our or influenced by other large ongoing projects.</t>
  </si>
  <si>
    <t>Map didn't show how proposed walk tied into network.  Somewhat an outlying project.</t>
  </si>
  <si>
    <t>Some unknowns about grades, RR xing, somewhat outlying area, other particulars.  Partial funding opportunity.</t>
  </si>
  <si>
    <t>Roundabout is a candidate project in Vtrans capital program. Premature to apply for sidewalks now.</t>
  </si>
  <si>
    <t>Still substantial issues to address in scoping.  Not really ready for construction.</t>
  </si>
  <si>
    <t xml:space="preserve">Have conditions changed since 2011 scoping.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</si>
</sst>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8" x14ac:knownFonts="1">
    <font>
      <sz val="11"/>
      <color theme="1"/>
      <name val="Calibri"/>
      <family val="2"/>
      <scheme val="minor"/>
    </font>
    <font>
      <b/>
      <sz val="12"/>
      <color indexed="18"/>
      <name val="Arial"/>
      <family val="2"/>
    </font>
    <font>
      <sz val="10"/>
      <name val="Arial"/>
      <family val="2"/>
    </font>
    <font>
      <sz val="14"/>
      <color theme="1"/>
      <name val="Arial"/>
      <family val="2"/>
    </font>
    <font>
      <sz val="11"/>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2" fillId="0" borderId="0"/>
    <xf numFmtId="44" fontId="2" fillId="0" borderId="0" applyFont="0" applyFill="0" applyBorder="0" applyAlignment="0" applyProtection="0"/>
    <xf numFmtId="44" fontId="4" fillId="0" borderId="0" applyFont="0" applyFill="0" applyBorder="0" applyAlignment="0" applyProtection="0"/>
  </cellStyleXfs>
  <cellXfs count="63">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1" fillId="0" borderId="1" xfId="0" applyFont="1" applyBorder="1" applyAlignment="1">
      <alignment horizontal="left"/>
    </xf>
    <xf numFmtId="0" fontId="1" fillId="0" borderId="1" xfId="0" applyFont="1" applyBorder="1" applyAlignment="1">
      <alignment horizontal="left" wrapText="1"/>
    </xf>
    <xf numFmtId="0" fontId="0" fillId="0" borderId="1" xfId="0" applyBorder="1" applyAlignment="1">
      <alignment wrapText="1"/>
    </xf>
    <xf numFmtId="42" fontId="5" fillId="0" borderId="0" xfId="3" applyNumberFormat="1" applyFont="1" applyAlignment="1">
      <alignment horizontal="center"/>
    </xf>
    <xf numFmtId="0" fontId="5" fillId="0" borderId="1" xfId="0" applyFont="1" applyBorder="1" applyAlignment="1">
      <alignment horizontal="center" vertical="center"/>
    </xf>
    <xf numFmtId="0" fontId="1" fillId="0" borderId="2" xfId="0" applyFont="1" applyBorder="1" applyAlignment="1">
      <alignment horizontal="left"/>
    </xf>
    <xf numFmtId="0" fontId="5" fillId="0" borderId="1" xfId="0" applyFont="1" applyBorder="1" applyAlignment="1">
      <alignment wrapText="1"/>
    </xf>
    <xf numFmtId="0" fontId="5" fillId="0" borderId="0" xfId="0" applyFont="1" applyAlignment="1">
      <alignment horizontal="center" vertical="center"/>
    </xf>
    <xf numFmtId="0" fontId="5" fillId="0" borderId="0" xfId="0" applyFont="1"/>
    <xf numFmtId="164" fontId="5" fillId="0" borderId="0" xfId="0" applyNumberFormat="1" applyFont="1"/>
    <xf numFmtId="0" fontId="5" fillId="0" borderId="0" xfId="0" applyFont="1" applyAlignment="1">
      <alignment wrapText="1"/>
    </xf>
    <xf numFmtId="3" fontId="5" fillId="0" borderId="0" xfId="0" applyNumberFormat="1" applyFont="1" applyAlignment="1">
      <alignment horizontal="center" vertical="center"/>
    </xf>
    <xf numFmtId="0" fontId="1" fillId="0" borderId="3" xfId="0" applyFont="1" applyBorder="1" applyAlignment="1">
      <alignment horizontal="left"/>
    </xf>
    <xf numFmtId="0" fontId="1" fillId="0" borderId="3" xfId="0" applyFont="1" applyBorder="1" applyAlignment="1">
      <alignment horizontal="left" wrapText="1"/>
    </xf>
    <xf numFmtId="42" fontId="6" fillId="2" borderId="1" xfId="0" applyNumberFormat="1" applyFont="1" applyFill="1" applyBorder="1"/>
    <xf numFmtId="0" fontId="1" fillId="0" borderId="1" xfId="0" applyFont="1" applyBorder="1" applyAlignment="1">
      <alignment horizontal="center" wrapText="1"/>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0" fillId="0" borderId="0" xfId="0" applyAlignment="1">
      <alignment horizontal="right"/>
    </xf>
    <xf numFmtId="0" fontId="5" fillId="3" borderId="0" xfId="0" applyFont="1" applyFill="1" applyAlignment="1">
      <alignment horizontal="center" vertical="center"/>
    </xf>
    <xf numFmtId="0" fontId="5" fillId="4" borderId="0" xfId="0" applyFont="1" applyFill="1" applyAlignment="1">
      <alignment horizontal="center" vertical="center"/>
    </xf>
    <xf numFmtId="44" fontId="0" fillId="0" borderId="0" xfId="3" applyFont="1" applyAlignment="1">
      <alignment horizontal="center"/>
    </xf>
    <xf numFmtId="44" fontId="5" fillId="0" borderId="0" xfId="3" applyFont="1" applyAlignment="1">
      <alignment horizontal="center"/>
    </xf>
    <xf numFmtId="0" fontId="7" fillId="0" borderId="0" xfId="0" applyFont="1"/>
    <xf numFmtId="44" fontId="7" fillId="0" borderId="0" xfId="3" applyFont="1" applyAlignment="1">
      <alignment horizontal="center"/>
    </xf>
    <xf numFmtId="3" fontId="5" fillId="3" borderId="0" xfId="0" applyNumberFormat="1" applyFont="1" applyFill="1" applyAlignment="1">
      <alignment horizontal="center" vertical="center"/>
    </xf>
    <xf numFmtId="3" fontId="5" fillId="4" borderId="0" xfId="0" applyNumberFormat="1" applyFont="1" applyFill="1" applyAlignment="1">
      <alignment horizontal="center" vertical="center"/>
    </xf>
    <xf numFmtId="0" fontId="6" fillId="0" borderId="1" xfId="0" applyFont="1" applyBorder="1"/>
    <xf numFmtId="0" fontId="6" fillId="0" borderId="1" xfId="0" applyFont="1" applyBorder="1" applyAlignment="1">
      <alignment wrapText="1"/>
    </xf>
    <xf numFmtId="42" fontId="6" fillId="0" borderId="1" xfId="3" applyNumberFormat="1" applyFont="1" applyFill="1" applyBorder="1"/>
    <xf numFmtId="42" fontId="6" fillId="0" borderId="1" xfId="0" applyNumberFormat="1" applyFont="1" applyBorder="1"/>
    <xf numFmtId="42" fontId="5" fillId="0" borderId="1" xfId="3" applyNumberFormat="1" applyFont="1" applyFill="1" applyBorder="1" applyAlignment="1">
      <alignment horizontal="center"/>
    </xf>
    <xf numFmtId="0" fontId="5" fillId="0" borderId="1" xfId="0" applyFont="1" applyBorder="1" applyAlignment="1">
      <alignment horizontal="center" vertical="center" wrapText="1"/>
    </xf>
    <xf numFmtId="0" fontId="0" fillId="5" borderId="0" xfId="0" applyFill="1"/>
    <xf numFmtId="0" fontId="6" fillId="5" borderId="1" xfId="0" applyFont="1" applyFill="1" applyBorder="1"/>
    <xf numFmtId="0" fontId="6" fillId="5" borderId="1" xfId="0" applyFont="1" applyFill="1" applyBorder="1" applyAlignment="1">
      <alignment wrapText="1"/>
    </xf>
    <xf numFmtId="42" fontId="6" fillId="5" borderId="1" xfId="3" applyNumberFormat="1" applyFont="1" applyFill="1" applyBorder="1"/>
    <xf numFmtId="42" fontId="6" fillId="5" borderId="1" xfId="0" applyNumberFormat="1" applyFont="1" applyFill="1" applyBorder="1"/>
    <xf numFmtId="42" fontId="5" fillId="5" borderId="1" xfId="3" applyNumberFormat="1" applyFont="1" applyFill="1" applyBorder="1" applyAlignment="1">
      <alignment horizont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0" fillId="5" borderId="1" xfId="0" applyFill="1" applyBorder="1" applyAlignment="1">
      <alignment wrapText="1"/>
    </xf>
    <xf numFmtId="0" fontId="6" fillId="6" borderId="1" xfId="0" applyFont="1" applyFill="1" applyBorder="1" applyAlignment="1">
      <alignment wrapText="1"/>
    </xf>
    <xf numFmtId="0" fontId="5" fillId="0" borderId="0" xfId="0" applyFont="1" applyAlignment="1">
      <alignment horizontal="left"/>
    </xf>
    <xf numFmtId="0" fontId="5" fillId="0" borderId="0" xfId="0" applyFont="1" applyAlignment="1">
      <alignment horizontal="left" wrapText="1"/>
    </xf>
    <xf numFmtId="42" fontId="5" fillId="0" borderId="0" xfId="3" applyNumberFormat="1" applyFont="1" applyFill="1" applyAlignment="1">
      <alignment horizontal="center"/>
    </xf>
    <xf numFmtId="0" fontId="5" fillId="7" borderId="0" xfId="0" applyFont="1" applyFill="1" applyAlignment="1">
      <alignment horizontal="left"/>
    </xf>
    <xf numFmtId="0" fontId="5" fillId="7" borderId="0" xfId="0" applyFont="1" applyFill="1" applyAlignment="1">
      <alignment horizontal="left" wrapText="1"/>
    </xf>
    <xf numFmtId="42" fontId="5" fillId="7" borderId="0" xfId="3" applyNumberFormat="1" applyFont="1" applyFill="1" applyAlignment="1">
      <alignment horizontal="center"/>
    </xf>
    <xf numFmtId="0" fontId="0" fillId="7" borderId="0" xfId="0" applyFill="1"/>
    <xf numFmtId="0" fontId="1" fillId="0" borderId="3" xfId="0" applyFont="1" applyBorder="1" applyAlignment="1">
      <alignment horizontal="center" wrapText="1"/>
    </xf>
    <xf numFmtId="0" fontId="5" fillId="0" borderId="4" xfId="0" applyFont="1" applyBorder="1" applyAlignment="1">
      <alignment wrapText="1"/>
    </xf>
    <xf numFmtId="42" fontId="7" fillId="0" borderId="0" xfId="0" applyNumberFormat="1" applyFont="1"/>
    <xf numFmtId="0" fontId="0" fillId="0" borderId="2" xfId="0" applyBorder="1" applyAlignment="1">
      <alignment wrapText="1"/>
    </xf>
    <xf numFmtId="42" fontId="6" fillId="6" borderId="1" xfId="0" applyNumberFormat="1" applyFont="1" applyFill="1" applyBorder="1"/>
    <xf numFmtId="0" fontId="5" fillId="5" borderId="0" xfId="0" applyFont="1" applyFill="1" applyAlignment="1">
      <alignment horizontal="left"/>
    </xf>
    <xf numFmtId="0" fontId="5" fillId="5" borderId="0" xfId="0" applyFont="1" applyFill="1" applyAlignment="1">
      <alignment horizontal="left" wrapText="1"/>
    </xf>
    <xf numFmtId="42" fontId="5" fillId="5" borderId="0" xfId="3" applyNumberFormat="1" applyFont="1" applyFill="1" applyAlignment="1">
      <alignment horizontal="center"/>
    </xf>
    <xf numFmtId="0" fontId="0" fillId="5" borderId="0" xfId="0" applyFill="1" applyAlignment="1">
      <alignment wrapText="1"/>
    </xf>
  </cellXfs>
  <cellStyles count="4">
    <cellStyle name="Currency" xfId="3" builtinId="4"/>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zoomScale="85" zoomScaleNormal="85" workbookViewId="0">
      <pane xSplit="2" ySplit="1" topLeftCell="C12" activePane="bottomRight" state="frozen"/>
      <selection pane="topRight" activeCell="C1" sqref="C1"/>
      <selection pane="bottomLeft" activeCell="A3" sqref="A3"/>
      <selection pane="bottomRight" activeCell="D1" sqref="D1:I1048576"/>
    </sheetView>
  </sheetViews>
  <sheetFormatPr defaultRowHeight="14.4" x14ac:dyDescent="0.3"/>
  <cols>
    <col min="1" max="1" width="3.5546875" customWidth="1"/>
    <col min="2" max="2" width="25.5546875" customWidth="1"/>
    <col min="3" max="3" width="45.44140625" customWidth="1"/>
    <col min="4" max="4" width="21.88671875" hidden="1" customWidth="1"/>
    <col min="5" max="5" width="27.109375" hidden="1" customWidth="1"/>
    <col min="6" max="6" width="22.44140625" hidden="1" customWidth="1"/>
    <col min="7" max="9" width="19.88671875" hidden="1" customWidth="1"/>
    <col min="10" max="14" width="14.5546875" hidden="1" customWidth="1"/>
    <col min="15" max="15" width="18.6640625" customWidth="1"/>
    <col min="16" max="16" width="62.33203125" customWidth="1"/>
    <col min="17" max="17" width="56.5546875" customWidth="1"/>
    <col min="18" max="18" width="38.88671875" customWidth="1"/>
    <col min="19" max="20" width="51" customWidth="1"/>
    <col min="21" max="21" width="48.44140625" customWidth="1"/>
  </cols>
  <sheetData>
    <row r="1" spans="1:21" ht="35.25" customHeight="1" x14ac:dyDescent="0.3">
      <c r="B1" s="4" t="s">
        <v>0</v>
      </c>
      <c r="C1" s="5" t="s">
        <v>1</v>
      </c>
      <c r="D1" s="5" t="s">
        <v>198</v>
      </c>
      <c r="E1" s="5" t="s">
        <v>199</v>
      </c>
      <c r="F1" s="5" t="s">
        <v>3</v>
      </c>
      <c r="G1" s="5" t="s">
        <v>30</v>
      </c>
      <c r="H1" s="5" t="s">
        <v>206</v>
      </c>
      <c r="I1" s="5" t="s">
        <v>50</v>
      </c>
      <c r="J1" s="4" t="s">
        <v>44</v>
      </c>
      <c r="K1" s="4" t="s">
        <v>46</v>
      </c>
      <c r="L1" s="4" t="s">
        <v>47</v>
      </c>
      <c r="M1" s="4" t="s">
        <v>48</v>
      </c>
      <c r="N1" s="4" t="s">
        <v>49</v>
      </c>
      <c r="O1" s="4" t="s">
        <v>2</v>
      </c>
      <c r="P1" s="4" t="s">
        <v>45</v>
      </c>
      <c r="Q1" s="9" t="s">
        <v>51</v>
      </c>
      <c r="R1" s="9" t="s">
        <v>65</v>
      </c>
      <c r="S1" s="9" t="s">
        <v>79</v>
      </c>
      <c r="T1" s="9" t="s">
        <v>120</v>
      </c>
    </row>
    <row r="2" spans="1:21" ht="58.2" x14ac:dyDescent="0.35">
      <c r="A2">
        <v>10</v>
      </c>
      <c r="B2" s="50" t="s">
        <v>22</v>
      </c>
      <c r="C2" s="51" t="s">
        <v>23</v>
      </c>
      <c r="D2" s="52" t="s">
        <v>200</v>
      </c>
      <c r="E2" s="52"/>
      <c r="F2" s="52">
        <v>305000</v>
      </c>
      <c r="G2" s="52">
        <f>F2*0.8</f>
        <v>244000</v>
      </c>
      <c r="H2" s="52">
        <v>244000</v>
      </c>
      <c r="I2" s="52"/>
      <c r="J2" s="20">
        <v>85</v>
      </c>
      <c r="K2" s="20">
        <v>95</v>
      </c>
      <c r="L2" s="20">
        <v>83</v>
      </c>
      <c r="M2" s="8">
        <v>84</v>
      </c>
      <c r="N2" s="8">
        <v>78</v>
      </c>
      <c r="O2" s="20">
        <f t="shared" ref="O2:O14" si="0">SUM(J2:N2)</f>
        <v>425</v>
      </c>
      <c r="P2" s="6" t="s">
        <v>40</v>
      </c>
      <c r="Q2" s="6" t="s">
        <v>61</v>
      </c>
      <c r="R2" s="6" t="s">
        <v>75</v>
      </c>
      <c r="S2" s="3" t="s">
        <v>86</v>
      </c>
      <c r="T2" s="6" t="s">
        <v>188</v>
      </c>
    </row>
    <row r="3" spans="1:21" ht="72.599999999999994" x14ac:dyDescent="0.35">
      <c r="A3">
        <v>5</v>
      </c>
      <c r="B3" s="47" t="s">
        <v>12</v>
      </c>
      <c r="C3" s="48" t="s">
        <v>13</v>
      </c>
      <c r="D3" s="49">
        <v>499000</v>
      </c>
      <c r="E3" s="49">
        <f>0.8*D3</f>
        <v>399200</v>
      </c>
      <c r="F3" s="49">
        <v>621000</v>
      </c>
      <c r="G3" s="49">
        <f>F3*0.8</f>
        <v>496800</v>
      </c>
      <c r="H3" s="49">
        <v>0</v>
      </c>
      <c r="I3" s="49"/>
      <c r="J3" s="20">
        <v>86</v>
      </c>
      <c r="K3" s="20">
        <v>87</v>
      </c>
      <c r="L3" s="8">
        <v>71</v>
      </c>
      <c r="M3" s="20">
        <v>96</v>
      </c>
      <c r="N3" s="20">
        <v>82</v>
      </c>
      <c r="O3" s="20">
        <f t="shared" si="0"/>
        <v>422</v>
      </c>
      <c r="P3" s="6" t="s">
        <v>35</v>
      </c>
      <c r="Q3" s="6" t="s">
        <v>56</v>
      </c>
      <c r="R3" s="6" t="s">
        <v>70</v>
      </c>
      <c r="S3" s="3" t="s">
        <v>81</v>
      </c>
      <c r="T3" s="6" t="s">
        <v>183</v>
      </c>
    </row>
    <row r="4" spans="1:21" ht="144.6" x14ac:dyDescent="0.35">
      <c r="A4" s="53">
        <v>11</v>
      </c>
      <c r="B4" s="50" t="s">
        <v>24</v>
      </c>
      <c r="C4" s="51" t="s">
        <v>25</v>
      </c>
      <c r="D4" s="52" t="s">
        <v>201</v>
      </c>
      <c r="E4" s="52"/>
      <c r="F4" s="52">
        <v>1305000</v>
      </c>
      <c r="G4" s="52">
        <v>905000</v>
      </c>
      <c r="H4" s="52">
        <v>905000</v>
      </c>
      <c r="I4" s="52"/>
      <c r="J4" s="20">
        <v>84</v>
      </c>
      <c r="K4" s="20">
        <v>78</v>
      </c>
      <c r="L4" s="20">
        <v>81.5</v>
      </c>
      <c r="M4" s="20">
        <v>89</v>
      </c>
      <c r="N4" s="20">
        <v>80</v>
      </c>
      <c r="O4" s="20">
        <f t="shared" si="0"/>
        <v>412.5</v>
      </c>
      <c r="P4" s="6" t="s">
        <v>41</v>
      </c>
      <c r="Q4" s="6" t="s">
        <v>62</v>
      </c>
      <c r="R4" s="6" t="s">
        <v>76</v>
      </c>
      <c r="S4" s="3" t="s">
        <v>81</v>
      </c>
      <c r="T4" s="6" t="s">
        <v>189</v>
      </c>
    </row>
    <row r="5" spans="1:21" ht="58.2" x14ac:dyDescent="0.35">
      <c r="A5">
        <v>3</v>
      </c>
      <c r="B5" s="47" t="s">
        <v>8</v>
      </c>
      <c r="C5" s="48" t="s">
        <v>9</v>
      </c>
      <c r="D5" s="49" t="s">
        <v>202</v>
      </c>
      <c r="E5" s="49"/>
      <c r="F5" s="49">
        <v>1258000</v>
      </c>
      <c r="G5" s="49">
        <f t="shared" ref="G5:G14" si="1">F5*0.8</f>
        <v>1006400</v>
      </c>
      <c r="H5" s="49"/>
      <c r="I5" s="49"/>
      <c r="J5" s="8">
        <v>76</v>
      </c>
      <c r="K5" s="8">
        <v>63</v>
      </c>
      <c r="L5" s="8">
        <v>75.5</v>
      </c>
      <c r="M5" s="20">
        <v>88</v>
      </c>
      <c r="N5" s="8">
        <v>74</v>
      </c>
      <c r="O5" s="8">
        <f t="shared" si="0"/>
        <v>376.5</v>
      </c>
      <c r="P5" s="6" t="s">
        <v>33</v>
      </c>
      <c r="Q5" s="6" t="s">
        <v>54</v>
      </c>
      <c r="R5" s="6" t="s">
        <v>68</v>
      </c>
      <c r="S5" s="3" t="s">
        <v>81</v>
      </c>
      <c r="T5" s="6" t="s">
        <v>181</v>
      </c>
      <c r="U5" s="57" t="s">
        <v>212</v>
      </c>
    </row>
    <row r="6" spans="1:21" ht="87" x14ac:dyDescent="0.35">
      <c r="A6" s="53">
        <v>4</v>
      </c>
      <c r="B6" s="50" t="s">
        <v>10</v>
      </c>
      <c r="C6" s="51" t="s">
        <v>11</v>
      </c>
      <c r="D6" s="52"/>
      <c r="E6" s="52"/>
      <c r="F6" s="52">
        <v>217000</v>
      </c>
      <c r="G6" s="52">
        <f t="shared" si="1"/>
        <v>173600</v>
      </c>
      <c r="H6" s="52"/>
      <c r="I6" s="52"/>
      <c r="J6" s="8">
        <v>67</v>
      </c>
      <c r="K6" s="8">
        <v>64</v>
      </c>
      <c r="L6" s="8">
        <v>76</v>
      </c>
      <c r="M6" s="8">
        <v>87</v>
      </c>
      <c r="N6" s="8">
        <v>71</v>
      </c>
      <c r="O6" s="8">
        <f t="shared" si="0"/>
        <v>365</v>
      </c>
      <c r="P6" s="6" t="s">
        <v>34</v>
      </c>
      <c r="Q6" s="6" t="s">
        <v>55</v>
      </c>
      <c r="R6" s="6" t="s">
        <v>69</v>
      </c>
      <c r="S6" s="3" t="s">
        <v>81</v>
      </c>
      <c r="T6" s="6" t="s">
        <v>182</v>
      </c>
      <c r="U6" s="57" t="s">
        <v>213</v>
      </c>
    </row>
    <row r="7" spans="1:21" ht="72.599999999999994" x14ac:dyDescent="0.35">
      <c r="A7">
        <v>12</v>
      </c>
      <c r="B7" s="47" t="s">
        <v>26</v>
      </c>
      <c r="C7" s="48" t="s">
        <v>27</v>
      </c>
      <c r="D7" s="49"/>
      <c r="E7" s="49"/>
      <c r="F7" s="49">
        <v>510000</v>
      </c>
      <c r="G7" s="49">
        <f t="shared" si="1"/>
        <v>408000</v>
      </c>
      <c r="H7" s="49"/>
      <c r="I7" s="49"/>
      <c r="J7" s="8">
        <v>62</v>
      </c>
      <c r="K7" s="8">
        <v>64</v>
      </c>
      <c r="L7" s="8">
        <v>75.5</v>
      </c>
      <c r="M7" s="8">
        <v>80</v>
      </c>
      <c r="N7" s="8">
        <v>73</v>
      </c>
      <c r="O7" s="8">
        <f t="shared" si="0"/>
        <v>354.5</v>
      </c>
      <c r="P7" s="6" t="s">
        <v>42</v>
      </c>
      <c r="Q7" s="6" t="s">
        <v>63</v>
      </c>
      <c r="R7" s="6" t="s">
        <v>77</v>
      </c>
      <c r="S7" s="3" t="s">
        <v>87</v>
      </c>
      <c r="T7" s="6" t="s">
        <v>190</v>
      </c>
      <c r="U7" s="57" t="s">
        <v>214</v>
      </c>
    </row>
    <row r="8" spans="1:21" ht="58.2" x14ac:dyDescent="0.35">
      <c r="A8" s="53">
        <v>6</v>
      </c>
      <c r="B8" s="50" t="s">
        <v>14</v>
      </c>
      <c r="C8" s="51" t="s">
        <v>15</v>
      </c>
      <c r="D8" s="52"/>
      <c r="E8" s="52"/>
      <c r="F8" s="52">
        <v>230000</v>
      </c>
      <c r="G8" s="52">
        <f t="shared" si="1"/>
        <v>184000</v>
      </c>
      <c r="H8" s="52">
        <v>184000</v>
      </c>
      <c r="I8" s="52"/>
      <c r="J8" s="8">
        <v>70</v>
      </c>
      <c r="K8" s="8">
        <v>77</v>
      </c>
      <c r="L8" s="21">
        <v>67</v>
      </c>
      <c r="M8" s="8">
        <v>81</v>
      </c>
      <c r="N8" s="21">
        <v>56</v>
      </c>
      <c r="O8" s="8">
        <f t="shared" si="0"/>
        <v>351</v>
      </c>
      <c r="P8" s="6" t="s">
        <v>36</v>
      </c>
      <c r="Q8" s="6" t="s">
        <v>57</v>
      </c>
      <c r="R8" s="6" t="s">
        <v>71</v>
      </c>
      <c r="S8" s="3" t="s">
        <v>82</v>
      </c>
      <c r="T8" s="6" t="s">
        <v>184</v>
      </c>
    </row>
    <row r="9" spans="1:21" ht="58.2" x14ac:dyDescent="0.35">
      <c r="A9">
        <v>8</v>
      </c>
      <c r="B9" s="47" t="s">
        <v>18</v>
      </c>
      <c r="C9" s="48" t="s">
        <v>19</v>
      </c>
      <c r="D9" s="49"/>
      <c r="E9" s="49"/>
      <c r="F9" s="49">
        <v>748000</v>
      </c>
      <c r="G9" s="49">
        <f t="shared" si="1"/>
        <v>598400</v>
      </c>
      <c r="H9" s="49"/>
      <c r="I9" s="49"/>
      <c r="J9" s="8">
        <v>65</v>
      </c>
      <c r="K9" s="8">
        <v>62</v>
      </c>
      <c r="L9" s="20">
        <v>76.5</v>
      </c>
      <c r="M9" s="8">
        <v>72</v>
      </c>
      <c r="N9" s="8">
        <v>73</v>
      </c>
      <c r="O9" s="8">
        <f t="shared" si="0"/>
        <v>348.5</v>
      </c>
      <c r="P9" s="6" t="s">
        <v>38</v>
      </c>
      <c r="Q9" s="6" t="s">
        <v>59</v>
      </c>
      <c r="R9" s="6" t="s">
        <v>73</v>
      </c>
      <c r="S9" s="3" t="s">
        <v>84</v>
      </c>
      <c r="T9" s="6" t="s">
        <v>186</v>
      </c>
    </row>
    <row r="10" spans="1:21" ht="72.599999999999994" x14ac:dyDescent="0.35">
      <c r="A10" s="53">
        <v>2</v>
      </c>
      <c r="B10" s="50" t="s">
        <v>6</v>
      </c>
      <c r="C10" s="51" t="s">
        <v>7</v>
      </c>
      <c r="D10" s="52"/>
      <c r="E10" s="52"/>
      <c r="F10" s="52">
        <v>478880</v>
      </c>
      <c r="G10" s="52">
        <f t="shared" si="1"/>
        <v>383104</v>
      </c>
      <c r="H10" s="52"/>
      <c r="I10" s="52"/>
      <c r="J10" s="21">
        <v>59</v>
      </c>
      <c r="K10" s="21">
        <v>41</v>
      </c>
      <c r="L10" s="8">
        <v>73</v>
      </c>
      <c r="M10" s="8">
        <v>84</v>
      </c>
      <c r="N10" s="20">
        <v>85</v>
      </c>
      <c r="O10" s="8">
        <f t="shared" si="0"/>
        <v>342</v>
      </c>
      <c r="P10" s="6" t="s">
        <v>32</v>
      </c>
      <c r="Q10" s="6" t="s">
        <v>53</v>
      </c>
      <c r="R10" s="6" t="s">
        <v>67</v>
      </c>
      <c r="S10" s="3" t="s">
        <v>81</v>
      </c>
      <c r="T10" s="6" t="s">
        <v>180</v>
      </c>
    </row>
    <row r="11" spans="1:21" ht="58.2" x14ac:dyDescent="0.35">
      <c r="A11">
        <v>7</v>
      </c>
      <c r="B11" s="47" t="s">
        <v>16</v>
      </c>
      <c r="C11" s="48" t="s">
        <v>17</v>
      </c>
      <c r="D11" s="49"/>
      <c r="E11" s="49"/>
      <c r="F11" s="49">
        <v>749000</v>
      </c>
      <c r="G11" s="49">
        <f t="shared" si="1"/>
        <v>599200</v>
      </c>
      <c r="H11" s="49"/>
      <c r="I11" s="49"/>
      <c r="J11" s="21">
        <v>57</v>
      </c>
      <c r="K11" s="8">
        <v>62</v>
      </c>
      <c r="L11" s="8">
        <v>68.5</v>
      </c>
      <c r="M11" s="21">
        <v>71</v>
      </c>
      <c r="N11" s="8">
        <v>72</v>
      </c>
      <c r="O11" s="8">
        <f t="shared" si="0"/>
        <v>330.5</v>
      </c>
      <c r="P11" s="6" t="s">
        <v>37</v>
      </c>
      <c r="Q11" s="6" t="s">
        <v>58</v>
      </c>
      <c r="R11" s="6" t="s">
        <v>72</v>
      </c>
      <c r="S11" s="3" t="s">
        <v>83</v>
      </c>
      <c r="T11" s="6" t="s">
        <v>185</v>
      </c>
      <c r="U11" s="57" t="s">
        <v>215</v>
      </c>
    </row>
    <row r="12" spans="1:21" ht="130.19999999999999" x14ac:dyDescent="0.35">
      <c r="A12" s="53">
        <v>1</v>
      </c>
      <c r="B12" s="50" t="s">
        <v>4</v>
      </c>
      <c r="C12" s="51" t="s">
        <v>5</v>
      </c>
      <c r="D12" s="52"/>
      <c r="E12" s="52"/>
      <c r="F12" s="52">
        <v>426750</v>
      </c>
      <c r="G12" s="52">
        <f t="shared" si="1"/>
        <v>341400</v>
      </c>
      <c r="H12" s="52"/>
      <c r="I12" s="52"/>
      <c r="J12" s="8">
        <v>64</v>
      </c>
      <c r="K12" s="21">
        <v>54</v>
      </c>
      <c r="L12" s="8">
        <v>72</v>
      </c>
      <c r="M12" s="21">
        <v>59</v>
      </c>
      <c r="N12" s="8">
        <v>75</v>
      </c>
      <c r="O12" s="21">
        <f t="shared" si="0"/>
        <v>324</v>
      </c>
      <c r="P12" s="6" t="s">
        <v>31</v>
      </c>
      <c r="Q12" s="6" t="s">
        <v>52</v>
      </c>
      <c r="R12" s="6" t="s">
        <v>66</v>
      </c>
      <c r="S12" s="3" t="s">
        <v>80</v>
      </c>
      <c r="T12" s="6" t="s">
        <v>179</v>
      </c>
    </row>
    <row r="13" spans="1:21" s="37" customFormat="1" ht="58.2" x14ac:dyDescent="0.35">
      <c r="A13" s="37">
        <v>9</v>
      </c>
      <c r="B13" s="59" t="s">
        <v>20</v>
      </c>
      <c r="C13" s="60" t="s">
        <v>21</v>
      </c>
      <c r="D13" s="61"/>
      <c r="E13" s="61"/>
      <c r="F13" s="61">
        <v>1189950</v>
      </c>
      <c r="G13" s="61">
        <f t="shared" si="1"/>
        <v>951960</v>
      </c>
      <c r="H13" s="61"/>
      <c r="I13" s="61"/>
      <c r="J13" s="43">
        <v>67</v>
      </c>
      <c r="K13" s="43">
        <v>53</v>
      </c>
      <c r="L13" s="43">
        <v>66</v>
      </c>
      <c r="M13" s="43">
        <v>76</v>
      </c>
      <c r="N13" s="43">
        <v>58</v>
      </c>
      <c r="O13" s="43">
        <f t="shared" si="0"/>
        <v>320</v>
      </c>
      <c r="P13" s="45" t="s">
        <v>39</v>
      </c>
      <c r="Q13" s="45" t="s">
        <v>60</v>
      </c>
      <c r="R13" s="45" t="s">
        <v>74</v>
      </c>
      <c r="S13" s="62" t="s">
        <v>85</v>
      </c>
      <c r="T13" s="45" t="s">
        <v>187</v>
      </c>
    </row>
    <row r="14" spans="1:21" ht="144.6" x14ac:dyDescent="0.35">
      <c r="A14" s="53">
        <v>13</v>
      </c>
      <c r="B14" s="50" t="s">
        <v>28</v>
      </c>
      <c r="C14" s="51" t="s">
        <v>29</v>
      </c>
      <c r="D14" s="52"/>
      <c r="E14" s="52"/>
      <c r="F14" s="52">
        <v>553500</v>
      </c>
      <c r="G14" s="52">
        <f t="shared" si="1"/>
        <v>442800</v>
      </c>
      <c r="H14" s="52"/>
      <c r="I14" s="52"/>
      <c r="J14" s="21">
        <v>59</v>
      </c>
      <c r="K14" s="8">
        <v>62</v>
      </c>
      <c r="L14" s="21">
        <v>68</v>
      </c>
      <c r="M14" s="21">
        <v>64</v>
      </c>
      <c r="N14" s="21">
        <v>58</v>
      </c>
      <c r="O14" s="21">
        <f t="shared" si="0"/>
        <v>311</v>
      </c>
      <c r="P14" s="6" t="s">
        <v>43</v>
      </c>
      <c r="Q14" s="6" t="s">
        <v>64</v>
      </c>
      <c r="R14" s="6" t="s">
        <v>78</v>
      </c>
      <c r="S14" s="3" t="s">
        <v>88</v>
      </c>
      <c r="T14" s="6" t="s">
        <v>191</v>
      </c>
    </row>
    <row r="15" spans="1:21" ht="17.399999999999999" x14ac:dyDescent="0.3">
      <c r="B15" s="1"/>
      <c r="C15" s="2"/>
      <c r="D15" s="2"/>
      <c r="E15" s="2"/>
      <c r="F15" s="2"/>
      <c r="G15" s="2"/>
      <c r="H15" s="2"/>
      <c r="I15" s="2"/>
      <c r="P15" s="3"/>
    </row>
    <row r="16" spans="1:21" ht="18" x14ac:dyDescent="0.35">
      <c r="H16" s="56">
        <f>SUM(H2:H15)</f>
        <v>1333000</v>
      </c>
    </row>
    <row r="17" spans="6:8" ht="18" x14ac:dyDescent="0.35">
      <c r="F17" s="22"/>
      <c r="G17" s="7"/>
      <c r="H17" s="7"/>
    </row>
  </sheetData>
  <sortState xmlns:xlrd2="http://schemas.microsoft.com/office/spreadsheetml/2017/richdata2" ref="A2:T23">
    <sortCondition descending="1" ref="O1:O23"/>
  </sortState>
  <pageMargins left="0.7" right="0.7" top="0.75" bottom="0.75" header="0.3" footer="0.3"/>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58DD-868B-40C5-9BE6-EA0A69763856}">
  <dimension ref="A1:S14"/>
  <sheetViews>
    <sheetView workbookViewId="0">
      <pane xSplit="2" ySplit="1" topLeftCell="C8" activePane="bottomRight" state="frozen"/>
      <selection pane="topRight" activeCell="B1" sqref="B1"/>
      <selection pane="bottomLeft" activeCell="A2" sqref="A2"/>
      <selection pane="bottomRight" activeCell="H13" sqref="H13"/>
    </sheetView>
  </sheetViews>
  <sheetFormatPr defaultRowHeight="14.4" x14ac:dyDescent="0.3"/>
  <cols>
    <col min="2" max="2" width="14.5546875" bestFit="1" customWidth="1"/>
    <col min="3" max="3" width="43.88671875" customWidth="1"/>
    <col min="4" max="4" width="21" bestFit="1" customWidth="1"/>
    <col min="5" max="5" width="18.33203125" bestFit="1" customWidth="1"/>
    <col min="6" max="7" width="18.33203125" customWidth="1"/>
    <col min="8" max="8" width="13.88671875" bestFit="1" customWidth="1"/>
    <col min="9" max="13" width="13.88671875" customWidth="1"/>
    <col min="14" max="15" width="50.6640625" customWidth="1"/>
    <col min="16" max="16" width="16.33203125" customWidth="1"/>
    <col min="17" max="18" width="50.6640625" customWidth="1"/>
    <col min="19" max="19" width="37.33203125" customWidth="1"/>
  </cols>
  <sheetData>
    <row r="1" spans="1:19" ht="15.6" x14ac:dyDescent="0.3">
      <c r="A1" t="s">
        <v>161</v>
      </c>
      <c r="B1" s="4" t="s">
        <v>0</v>
      </c>
      <c r="C1" s="4" t="s">
        <v>1</v>
      </c>
      <c r="D1" s="4" t="s">
        <v>3</v>
      </c>
      <c r="E1" s="4" t="s">
        <v>89</v>
      </c>
      <c r="F1" s="4" t="s">
        <v>205</v>
      </c>
      <c r="G1" s="4" t="s">
        <v>50</v>
      </c>
      <c r="H1" s="4" t="s">
        <v>44</v>
      </c>
      <c r="I1" s="4" t="s">
        <v>46</v>
      </c>
      <c r="J1" s="4" t="s">
        <v>47</v>
      </c>
      <c r="K1" s="4" t="s">
        <v>48</v>
      </c>
      <c r="L1" s="4" t="s">
        <v>49</v>
      </c>
      <c r="M1" s="4" t="s">
        <v>2</v>
      </c>
      <c r="N1" s="4" t="s">
        <v>45</v>
      </c>
      <c r="O1" s="9" t="s">
        <v>51</v>
      </c>
      <c r="P1" s="9" t="s">
        <v>65</v>
      </c>
      <c r="Q1" s="9" t="s">
        <v>79</v>
      </c>
      <c r="R1" s="9" t="s">
        <v>120</v>
      </c>
      <c r="S1" s="9" t="s">
        <v>209</v>
      </c>
    </row>
    <row r="2" spans="1:19" ht="72" x14ac:dyDescent="0.35">
      <c r="A2">
        <v>9</v>
      </c>
      <c r="B2" s="12" t="s">
        <v>114</v>
      </c>
      <c r="C2" s="12" t="s">
        <v>115</v>
      </c>
      <c r="D2" s="13">
        <v>36000</v>
      </c>
      <c r="E2" s="13">
        <v>28800</v>
      </c>
      <c r="F2" s="13">
        <v>28800</v>
      </c>
      <c r="G2" s="13"/>
      <c r="H2" s="23">
        <v>13</v>
      </c>
      <c r="I2" s="23">
        <v>15</v>
      </c>
      <c r="J2" s="23">
        <v>12.5</v>
      </c>
      <c r="K2" s="23">
        <v>14</v>
      </c>
      <c r="L2" s="23">
        <v>13</v>
      </c>
      <c r="M2" s="29">
        <f t="shared" ref="M2:M11" si="0">SUM(H2:L2)</f>
        <v>67.5</v>
      </c>
      <c r="N2" s="14" t="s">
        <v>116</v>
      </c>
      <c r="O2" s="10"/>
      <c r="Q2" s="10" t="s">
        <v>133</v>
      </c>
      <c r="R2" s="10" t="s">
        <v>177</v>
      </c>
    </row>
    <row r="3" spans="1:19" ht="72" x14ac:dyDescent="0.35">
      <c r="A3">
        <v>10</v>
      </c>
      <c r="B3" s="12" t="s">
        <v>117</v>
      </c>
      <c r="C3" s="12" t="s">
        <v>118</v>
      </c>
      <c r="D3" s="13">
        <v>59950</v>
      </c>
      <c r="E3" s="13">
        <v>47960</v>
      </c>
      <c r="F3" s="13">
        <v>0</v>
      </c>
      <c r="G3" s="13"/>
      <c r="H3" s="11">
        <v>12</v>
      </c>
      <c r="I3" s="23">
        <v>15</v>
      </c>
      <c r="J3" s="23">
        <v>12.5</v>
      </c>
      <c r="K3" s="11">
        <v>12</v>
      </c>
      <c r="L3" s="11">
        <v>13</v>
      </c>
      <c r="M3" s="29">
        <f t="shared" si="0"/>
        <v>64.5</v>
      </c>
      <c r="N3" s="14" t="s">
        <v>119</v>
      </c>
      <c r="O3" s="10" t="s">
        <v>124</v>
      </c>
      <c r="Q3" s="10" t="s">
        <v>134</v>
      </c>
      <c r="R3" s="10" t="s">
        <v>178</v>
      </c>
      <c r="S3" s="55" t="s">
        <v>210</v>
      </c>
    </row>
    <row r="4" spans="1:19" ht="180" x14ac:dyDescent="0.35">
      <c r="A4">
        <v>5</v>
      </c>
      <c r="B4" s="12" t="s">
        <v>102</v>
      </c>
      <c r="C4" s="12" t="s">
        <v>103</v>
      </c>
      <c r="D4" s="13">
        <v>30000</v>
      </c>
      <c r="E4" s="13">
        <v>24000</v>
      </c>
      <c r="F4" s="13">
        <v>24000</v>
      </c>
      <c r="G4" s="13"/>
      <c r="H4" s="24">
        <v>8</v>
      </c>
      <c r="I4" s="23">
        <v>13</v>
      </c>
      <c r="J4" s="23">
        <v>12.5</v>
      </c>
      <c r="K4" s="23">
        <v>15</v>
      </c>
      <c r="L4" s="23">
        <v>13</v>
      </c>
      <c r="M4" s="29">
        <f t="shared" si="0"/>
        <v>61.5</v>
      </c>
      <c r="N4" s="14" t="s">
        <v>104</v>
      </c>
      <c r="O4" s="10" t="s">
        <v>122</v>
      </c>
      <c r="Q4" s="10" t="s">
        <v>129</v>
      </c>
      <c r="R4" s="10" t="s">
        <v>173</v>
      </c>
    </row>
    <row r="5" spans="1:19" ht="72" x14ac:dyDescent="0.35">
      <c r="A5">
        <v>7</v>
      </c>
      <c r="B5" s="12" t="s">
        <v>108</v>
      </c>
      <c r="C5" s="12" t="s">
        <v>109</v>
      </c>
      <c r="D5" s="13">
        <v>30000</v>
      </c>
      <c r="E5" s="13">
        <v>24000</v>
      </c>
      <c r="F5" s="13">
        <v>24000</v>
      </c>
      <c r="G5" s="13"/>
      <c r="H5" s="23">
        <v>13</v>
      </c>
      <c r="I5" s="11">
        <v>12</v>
      </c>
      <c r="J5" s="11">
        <v>11.5</v>
      </c>
      <c r="K5" s="23">
        <v>15</v>
      </c>
      <c r="L5" s="24">
        <v>10</v>
      </c>
      <c r="M5" s="15">
        <f t="shared" si="0"/>
        <v>61.5</v>
      </c>
      <c r="N5" s="14" t="s">
        <v>110</v>
      </c>
      <c r="O5" s="10"/>
      <c r="Q5" s="10" t="s">
        <v>131</v>
      </c>
      <c r="R5" s="10" t="s">
        <v>175</v>
      </c>
    </row>
    <row r="6" spans="1:19" ht="108" x14ac:dyDescent="0.35">
      <c r="A6">
        <v>4</v>
      </c>
      <c r="B6" s="12" t="s">
        <v>99</v>
      </c>
      <c r="C6" s="12" t="s">
        <v>100</v>
      </c>
      <c r="D6" s="13">
        <v>44000</v>
      </c>
      <c r="E6" s="13">
        <v>35200</v>
      </c>
      <c r="F6" s="13">
        <v>35200</v>
      </c>
      <c r="G6" s="13"/>
      <c r="H6" s="11">
        <v>11</v>
      </c>
      <c r="I6" s="24">
        <v>8</v>
      </c>
      <c r="J6" s="24">
        <v>10</v>
      </c>
      <c r="K6" s="11">
        <v>13</v>
      </c>
      <c r="L6" s="23">
        <v>13</v>
      </c>
      <c r="M6" s="15">
        <f t="shared" si="0"/>
        <v>55</v>
      </c>
      <c r="N6" s="14" t="s">
        <v>101</v>
      </c>
      <c r="O6" s="10"/>
      <c r="Q6" s="10" t="s">
        <v>128</v>
      </c>
      <c r="R6" s="10" t="s">
        <v>172</v>
      </c>
    </row>
    <row r="7" spans="1:19" ht="108" x14ac:dyDescent="0.35">
      <c r="A7">
        <v>2</v>
      </c>
      <c r="B7" s="12" t="s">
        <v>93</v>
      </c>
      <c r="C7" s="12" t="s">
        <v>94</v>
      </c>
      <c r="D7" s="13">
        <v>36300</v>
      </c>
      <c r="E7" s="13">
        <v>29040</v>
      </c>
      <c r="F7" s="13">
        <v>29040</v>
      </c>
      <c r="G7" s="13"/>
      <c r="H7" s="23">
        <v>13</v>
      </c>
      <c r="I7" s="24">
        <v>10</v>
      </c>
      <c r="J7" s="11">
        <v>11</v>
      </c>
      <c r="K7" s="24">
        <v>10</v>
      </c>
      <c r="L7" s="11">
        <v>11</v>
      </c>
      <c r="M7" s="15">
        <f t="shared" si="0"/>
        <v>55</v>
      </c>
      <c r="N7" s="14" t="s">
        <v>95</v>
      </c>
      <c r="O7" s="10"/>
      <c r="Q7" s="10" t="s">
        <v>126</v>
      </c>
      <c r="R7" s="10" t="s">
        <v>170</v>
      </c>
    </row>
    <row r="8" spans="1:19" ht="144" x14ac:dyDescent="0.35">
      <c r="A8">
        <v>3</v>
      </c>
      <c r="B8" s="12" t="s">
        <v>96</v>
      </c>
      <c r="C8" s="12" t="s">
        <v>97</v>
      </c>
      <c r="D8" s="13">
        <v>32500</v>
      </c>
      <c r="E8" s="13">
        <v>26000</v>
      </c>
      <c r="F8" s="13">
        <v>0</v>
      </c>
      <c r="G8" s="13"/>
      <c r="H8" s="11">
        <v>11</v>
      </c>
      <c r="I8" s="11">
        <v>5</v>
      </c>
      <c r="J8" s="11">
        <v>12</v>
      </c>
      <c r="K8" s="11">
        <v>12</v>
      </c>
      <c r="L8" s="11">
        <v>12</v>
      </c>
      <c r="M8" s="15">
        <f t="shared" si="0"/>
        <v>52</v>
      </c>
      <c r="N8" s="14" t="s">
        <v>98</v>
      </c>
      <c r="O8" s="10" t="s">
        <v>121</v>
      </c>
      <c r="Q8" s="10" t="s">
        <v>127</v>
      </c>
      <c r="R8" s="10" t="s">
        <v>171</v>
      </c>
    </row>
    <row r="9" spans="1:19" ht="108" x14ac:dyDescent="0.35">
      <c r="A9">
        <v>8</v>
      </c>
      <c r="B9" s="12" t="s">
        <v>111</v>
      </c>
      <c r="C9" s="12" t="s">
        <v>112</v>
      </c>
      <c r="D9" s="13">
        <v>38500</v>
      </c>
      <c r="E9" s="13">
        <v>30800</v>
      </c>
      <c r="F9" s="13">
        <v>30800</v>
      </c>
      <c r="G9" s="13"/>
      <c r="H9" s="24">
        <v>10</v>
      </c>
      <c r="I9" s="11">
        <v>12</v>
      </c>
      <c r="J9" s="24">
        <v>9</v>
      </c>
      <c r="K9" s="24">
        <v>10</v>
      </c>
      <c r="L9" s="24">
        <v>10</v>
      </c>
      <c r="M9" s="30">
        <f t="shared" si="0"/>
        <v>51</v>
      </c>
      <c r="N9" s="14" t="s">
        <v>113</v>
      </c>
      <c r="O9" s="10"/>
      <c r="Q9" s="10" t="s">
        <v>132</v>
      </c>
      <c r="R9" s="10" t="s">
        <v>176</v>
      </c>
    </row>
    <row r="10" spans="1:19" ht="54" x14ac:dyDescent="0.35">
      <c r="A10">
        <v>6</v>
      </c>
      <c r="B10" s="12" t="s">
        <v>105</v>
      </c>
      <c r="C10" s="12" t="s">
        <v>106</v>
      </c>
      <c r="D10" s="13">
        <v>40000</v>
      </c>
      <c r="E10" s="13">
        <v>32000</v>
      </c>
      <c r="F10" s="13">
        <v>32000</v>
      </c>
      <c r="G10" s="13"/>
      <c r="H10" s="24">
        <v>9</v>
      </c>
      <c r="I10" s="24">
        <v>7</v>
      </c>
      <c r="J10" s="11">
        <v>11.5</v>
      </c>
      <c r="K10" s="11">
        <v>13</v>
      </c>
      <c r="L10" s="24">
        <v>10</v>
      </c>
      <c r="M10" s="30">
        <f t="shared" si="0"/>
        <v>50.5</v>
      </c>
      <c r="N10" s="14" t="s">
        <v>107</v>
      </c>
      <c r="O10" s="10" t="s">
        <v>123</v>
      </c>
      <c r="Q10" s="10" t="s">
        <v>130</v>
      </c>
      <c r="R10" s="10" t="s">
        <v>174</v>
      </c>
    </row>
    <row r="11" spans="1:19" ht="90" x14ac:dyDescent="0.35">
      <c r="A11">
        <v>1</v>
      </c>
      <c r="B11" s="12" t="s">
        <v>90</v>
      </c>
      <c r="C11" s="12" t="s">
        <v>91</v>
      </c>
      <c r="D11" s="13">
        <v>39600</v>
      </c>
      <c r="E11" s="13">
        <v>31680</v>
      </c>
      <c r="F11" s="13">
        <v>31680</v>
      </c>
      <c r="G11" s="13"/>
      <c r="H11" s="11">
        <v>10</v>
      </c>
      <c r="I11" s="11">
        <v>6</v>
      </c>
      <c r="J11" s="24">
        <v>11</v>
      </c>
      <c r="K11" s="24">
        <v>10</v>
      </c>
      <c r="L11" s="11">
        <v>10</v>
      </c>
      <c r="M11" s="30">
        <f t="shared" si="0"/>
        <v>47</v>
      </c>
      <c r="N11" s="14" t="s">
        <v>92</v>
      </c>
      <c r="O11" s="10"/>
      <c r="Q11" s="10" t="s">
        <v>125</v>
      </c>
      <c r="R11" s="10" t="s">
        <v>169</v>
      </c>
      <c r="S11" s="55" t="s">
        <v>211</v>
      </c>
    </row>
    <row r="14" spans="1:19" ht="18" x14ac:dyDescent="0.35">
      <c r="E14" s="13">
        <f>(SUM(E2:E13))-E6-E11</f>
        <v>242600</v>
      </c>
      <c r="F14" s="13">
        <f>SUM(F2:F11)</f>
        <v>235520</v>
      </c>
    </row>
  </sheetData>
  <sortState xmlns:xlrd2="http://schemas.microsoft.com/office/spreadsheetml/2017/richdata2" ref="A2:R17">
    <sortCondition descending="1" ref="M1:M1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8D15-5BFE-4DA9-A773-0977063C4FF7}">
  <dimension ref="A1:T10"/>
  <sheetViews>
    <sheetView zoomScale="85" zoomScaleNormal="85" workbookViewId="0">
      <pane xSplit="2" ySplit="1" topLeftCell="D2" activePane="bottomRight" state="frozen"/>
      <selection pane="topRight" activeCell="C1" sqref="C1"/>
      <selection pane="bottomLeft" activeCell="A3" sqref="A3"/>
      <selection pane="bottomRight" activeCell="I16" sqref="I16"/>
    </sheetView>
  </sheetViews>
  <sheetFormatPr defaultRowHeight="14.4" x14ac:dyDescent="0.3"/>
  <cols>
    <col min="1" max="1" width="3.5546875" customWidth="1"/>
    <col min="2" max="2" width="25.5546875" customWidth="1"/>
    <col min="3" max="5" width="45.44140625" customWidth="1"/>
    <col min="6" max="6" width="22.44140625" bestFit="1" customWidth="1"/>
    <col min="7" max="9" width="19.88671875" customWidth="1"/>
    <col min="10" max="14" width="14.5546875" customWidth="1"/>
    <col min="15" max="15" width="18.6640625" customWidth="1"/>
    <col min="16" max="16" width="62.33203125" customWidth="1"/>
    <col min="17" max="17" width="56.5546875" customWidth="1"/>
    <col min="18" max="18" width="17.33203125" customWidth="1"/>
    <col min="19" max="20" width="51" customWidth="1"/>
  </cols>
  <sheetData>
    <row r="1" spans="1:20" ht="60" customHeight="1" x14ac:dyDescent="0.3">
      <c r="B1" s="16" t="s">
        <v>0</v>
      </c>
      <c r="C1" s="17" t="s">
        <v>1</v>
      </c>
      <c r="D1" s="19" t="s">
        <v>148</v>
      </c>
      <c r="E1" s="54" t="s">
        <v>207</v>
      </c>
      <c r="F1" s="17" t="s">
        <v>3</v>
      </c>
      <c r="G1" s="17" t="s">
        <v>30</v>
      </c>
      <c r="H1" s="17" t="s">
        <v>203</v>
      </c>
      <c r="I1" s="17" t="s">
        <v>50</v>
      </c>
      <c r="J1" s="16" t="s">
        <v>44</v>
      </c>
      <c r="K1" s="16" t="s">
        <v>46</v>
      </c>
      <c r="L1" s="16" t="s">
        <v>47</v>
      </c>
      <c r="M1" s="16" t="s">
        <v>48</v>
      </c>
      <c r="N1" s="16" t="s">
        <v>49</v>
      </c>
      <c r="O1" s="16" t="s">
        <v>2</v>
      </c>
      <c r="P1" s="16" t="s">
        <v>45</v>
      </c>
      <c r="Q1" s="9" t="s">
        <v>51</v>
      </c>
      <c r="R1" s="9" t="s">
        <v>65</v>
      </c>
      <c r="S1" s="9" t="s">
        <v>79</v>
      </c>
      <c r="T1" s="9" t="s">
        <v>120</v>
      </c>
    </row>
    <row r="2" spans="1:20" ht="73.2" x14ac:dyDescent="0.4">
      <c r="B2" s="31" t="s">
        <v>140</v>
      </c>
      <c r="C2" s="32" t="s">
        <v>192</v>
      </c>
      <c r="D2" s="31" t="s">
        <v>141</v>
      </c>
      <c r="E2" s="31" t="s">
        <v>208</v>
      </c>
      <c r="F2" s="33">
        <v>107850</v>
      </c>
      <c r="G2" s="34">
        <f t="shared" ref="G2:G7" si="0">F2*0.8</f>
        <v>86280</v>
      </c>
      <c r="H2" s="34">
        <v>86280</v>
      </c>
      <c r="I2" s="35"/>
      <c r="J2" s="8">
        <v>26</v>
      </c>
      <c r="K2" s="8">
        <v>23</v>
      </c>
      <c r="L2" s="8">
        <v>22</v>
      </c>
      <c r="M2" s="8">
        <v>28</v>
      </c>
      <c r="N2" s="8">
        <v>25</v>
      </c>
      <c r="O2" s="8">
        <f t="shared" ref="O2:O7" si="1">SUM(J2:N2)</f>
        <v>124</v>
      </c>
      <c r="P2" s="36" t="s">
        <v>151</v>
      </c>
      <c r="Q2" s="6" t="s">
        <v>154</v>
      </c>
      <c r="R2" s="6"/>
      <c r="S2" s="6" t="s">
        <v>158</v>
      </c>
      <c r="T2" s="6" t="s">
        <v>195</v>
      </c>
    </row>
    <row r="3" spans="1:20" ht="58.8" x14ac:dyDescent="0.4">
      <c r="B3" s="38" t="s">
        <v>145</v>
      </c>
      <c r="C3" s="39" t="s">
        <v>146</v>
      </c>
      <c r="D3" s="38" t="s">
        <v>147</v>
      </c>
      <c r="E3" s="38"/>
      <c r="F3" s="40">
        <v>332900</v>
      </c>
      <c r="G3" s="41">
        <f t="shared" si="0"/>
        <v>266320</v>
      </c>
      <c r="H3" s="58">
        <v>266000</v>
      </c>
      <c r="I3" s="42"/>
      <c r="J3" s="43">
        <v>25</v>
      </c>
      <c r="K3" s="43">
        <v>25</v>
      </c>
      <c r="L3" s="43">
        <v>23</v>
      </c>
      <c r="M3" s="43">
        <v>24</v>
      </c>
      <c r="N3" s="43">
        <v>22</v>
      </c>
      <c r="O3" s="43">
        <f t="shared" si="1"/>
        <v>119</v>
      </c>
      <c r="P3" s="44" t="s">
        <v>153</v>
      </c>
      <c r="Q3" s="45" t="s">
        <v>155</v>
      </c>
      <c r="R3" s="45"/>
      <c r="S3" s="45" t="s">
        <v>160</v>
      </c>
      <c r="T3" s="45" t="s">
        <v>197</v>
      </c>
    </row>
    <row r="4" spans="1:20" ht="44.4" x14ac:dyDescent="0.4">
      <c r="B4" s="31" t="s">
        <v>135</v>
      </c>
      <c r="C4" s="46" t="s">
        <v>168</v>
      </c>
      <c r="D4" s="31" t="s">
        <v>136</v>
      </c>
      <c r="E4" s="31"/>
      <c r="F4" s="33">
        <v>318600</v>
      </c>
      <c r="G4" s="34">
        <f t="shared" si="0"/>
        <v>254880</v>
      </c>
      <c r="H4" s="58">
        <v>309200</v>
      </c>
      <c r="I4" s="35"/>
      <c r="J4" s="8">
        <v>25</v>
      </c>
      <c r="K4" s="8">
        <v>19</v>
      </c>
      <c r="L4" s="8">
        <v>18</v>
      </c>
      <c r="M4" s="8">
        <v>24</v>
      </c>
      <c r="N4" s="8">
        <v>24</v>
      </c>
      <c r="O4" s="8">
        <f t="shared" si="1"/>
        <v>110</v>
      </c>
      <c r="P4" s="36" t="s">
        <v>149</v>
      </c>
      <c r="Q4" s="6"/>
      <c r="R4" s="6"/>
      <c r="S4" s="6" t="s">
        <v>156</v>
      </c>
      <c r="T4" s="6" t="s">
        <v>193</v>
      </c>
    </row>
    <row r="5" spans="1:20" ht="44.4" x14ac:dyDescent="0.4">
      <c r="A5" s="37"/>
      <c r="B5" s="38" t="s">
        <v>135</v>
      </c>
      <c r="C5" s="39" t="s">
        <v>204</v>
      </c>
      <c r="D5" s="38" t="s">
        <v>136</v>
      </c>
      <c r="E5" s="38"/>
      <c r="F5" s="40">
        <v>834750</v>
      </c>
      <c r="G5" s="41">
        <f t="shared" si="0"/>
        <v>667800</v>
      </c>
      <c r="H5" s="41">
        <v>0</v>
      </c>
      <c r="I5" s="42"/>
      <c r="J5" s="43">
        <v>25</v>
      </c>
      <c r="K5" s="43">
        <v>19</v>
      </c>
      <c r="L5" s="43">
        <v>18</v>
      </c>
      <c r="M5" s="43">
        <v>24</v>
      </c>
      <c r="N5" s="43">
        <v>24</v>
      </c>
      <c r="O5" s="43">
        <f t="shared" si="1"/>
        <v>110</v>
      </c>
      <c r="P5" s="44" t="s">
        <v>149</v>
      </c>
      <c r="Q5" s="45"/>
      <c r="R5" s="45"/>
      <c r="S5" s="45" t="s">
        <v>156</v>
      </c>
      <c r="T5" s="45" t="s">
        <v>193</v>
      </c>
    </row>
    <row r="6" spans="1:20" ht="44.4" x14ac:dyDescent="0.4">
      <c r="B6" s="31" t="s">
        <v>137</v>
      </c>
      <c r="C6" s="32" t="s">
        <v>138</v>
      </c>
      <c r="D6" s="31" t="s">
        <v>139</v>
      </c>
      <c r="E6" s="31"/>
      <c r="F6" s="33">
        <v>267500</v>
      </c>
      <c r="G6" s="34">
        <f t="shared" si="0"/>
        <v>214000</v>
      </c>
      <c r="H6" s="34">
        <v>214000</v>
      </c>
      <c r="I6" s="35"/>
      <c r="J6" s="8">
        <v>20</v>
      </c>
      <c r="K6" s="8">
        <v>17</v>
      </c>
      <c r="L6" s="8">
        <v>23</v>
      </c>
      <c r="M6" s="8">
        <v>17</v>
      </c>
      <c r="N6" s="8">
        <v>21</v>
      </c>
      <c r="O6" s="8">
        <f t="shared" si="1"/>
        <v>98</v>
      </c>
      <c r="P6" s="36" t="s">
        <v>150</v>
      </c>
      <c r="Q6" s="6"/>
      <c r="R6" s="6"/>
      <c r="S6" s="6" t="s">
        <v>157</v>
      </c>
      <c r="T6" s="6" t="s">
        <v>194</v>
      </c>
    </row>
    <row r="7" spans="1:20" ht="58.8" x14ac:dyDescent="0.4">
      <c r="A7" s="37"/>
      <c r="B7" s="38" t="s">
        <v>142</v>
      </c>
      <c r="C7" s="39" t="s">
        <v>143</v>
      </c>
      <c r="D7" s="38" t="s">
        <v>144</v>
      </c>
      <c r="E7" s="38"/>
      <c r="F7" s="40">
        <v>125000</v>
      </c>
      <c r="G7" s="41">
        <f t="shared" si="0"/>
        <v>100000</v>
      </c>
      <c r="H7" s="41">
        <v>100000</v>
      </c>
      <c r="I7" s="42"/>
      <c r="J7" s="43">
        <v>12</v>
      </c>
      <c r="K7" s="43">
        <v>23</v>
      </c>
      <c r="L7" s="43">
        <v>23</v>
      </c>
      <c r="M7" s="43">
        <v>21</v>
      </c>
      <c r="N7" s="43">
        <v>19</v>
      </c>
      <c r="O7" s="43">
        <f t="shared" si="1"/>
        <v>98</v>
      </c>
      <c r="P7" s="44" t="s">
        <v>152</v>
      </c>
      <c r="Q7" s="45"/>
      <c r="R7" s="45"/>
      <c r="S7" s="45" t="s">
        <v>159</v>
      </c>
      <c r="T7" s="45" t="s">
        <v>196</v>
      </c>
    </row>
    <row r="10" spans="1:20" ht="21" x14ac:dyDescent="0.4">
      <c r="G10" s="18">
        <f>G2+G3+G4+G6</f>
        <v>821480</v>
      </c>
      <c r="H10" s="18">
        <f>SUM(H2:H7)</f>
        <v>975480</v>
      </c>
    </row>
  </sheetData>
  <sortState xmlns:xlrd2="http://schemas.microsoft.com/office/spreadsheetml/2017/richdata2" ref="B2:T10">
    <sortCondition descending="1" ref="O1:O10"/>
  </sortState>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CFD7-35D3-4E6E-BB8C-20F7CBE0B1D6}">
  <dimension ref="A1:E12"/>
  <sheetViews>
    <sheetView workbookViewId="0">
      <selection activeCell="F20" sqref="F20"/>
    </sheetView>
  </sheetViews>
  <sheetFormatPr defaultRowHeight="14.4" x14ac:dyDescent="0.3"/>
  <cols>
    <col min="2" max="2" width="43.44140625" customWidth="1"/>
    <col min="3" max="3" width="29" style="25" customWidth="1"/>
  </cols>
  <sheetData>
    <row r="1" spans="1:5" ht="18" x14ac:dyDescent="0.35">
      <c r="A1" s="12"/>
      <c r="B1" s="12"/>
      <c r="C1" s="26"/>
      <c r="D1" s="12"/>
      <c r="E1" s="12"/>
    </row>
    <row r="2" spans="1:5" ht="18" x14ac:dyDescent="0.35">
      <c r="A2" s="12"/>
      <c r="B2" s="12"/>
      <c r="C2" s="26"/>
      <c r="D2" s="12"/>
      <c r="E2" s="12"/>
    </row>
    <row r="3" spans="1:5" ht="18" x14ac:dyDescent="0.35">
      <c r="A3" s="12"/>
      <c r="B3" s="27" t="s">
        <v>162</v>
      </c>
      <c r="C3" s="28">
        <v>3000000</v>
      </c>
      <c r="D3" s="12"/>
      <c r="E3" s="12"/>
    </row>
    <row r="4" spans="1:5" ht="18" x14ac:dyDescent="0.35">
      <c r="A4" s="12"/>
      <c r="B4" s="27" t="s">
        <v>164</v>
      </c>
      <c r="C4" s="28">
        <f>C3-C5-C6-C7-C8</f>
        <v>0</v>
      </c>
      <c r="D4" s="12"/>
      <c r="E4" s="12"/>
    </row>
    <row r="5" spans="1:5" ht="18" x14ac:dyDescent="0.35">
      <c r="A5" s="12"/>
      <c r="B5" s="12" t="s">
        <v>163</v>
      </c>
      <c r="C5" s="26">
        <v>456000</v>
      </c>
      <c r="D5" s="12"/>
      <c r="E5" s="12"/>
    </row>
    <row r="6" spans="1:5" ht="18" x14ac:dyDescent="0.35">
      <c r="A6" s="12"/>
      <c r="B6" s="12" t="s">
        <v>165</v>
      </c>
      <c r="C6" s="26">
        <f>'2020 Scoping Apps'!F14</f>
        <v>235520</v>
      </c>
      <c r="D6" s="12"/>
      <c r="E6" s="12"/>
    </row>
    <row r="7" spans="1:5" ht="18" x14ac:dyDescent="0.35">
      <c r="A7" s="12"/>
      <c r="B7" s="12" t="s">
        <v>166</v>
      </c>
      <c r="C7" s="26">
        <f>'2020AppsList-Addl Funds'!H10</f>
        <v>975480</v>
      </c>
      <c r="D7" s="12"/>
      <c r="E7" s="12"/>
    </row>
    <row r="8" spans="1:5" ht="18" x14ac:dyDescent="0.35">
      <c r="A8" s="12"/>
      <c r="B8" s="12" t="s">
        <v>167</v>
      </c>
      <c r="C8" s="26">
        <f>'2020AppsList-Construction'!H16</f>
        <v>1333000</v>
      </c>
      <c r="D8" s="12"/>
      <c r="E8" s="12"/>
    </row>
    <row r="9" spans="1:5" ht="18" x14ac:dyDescent="0.35">
      <c r="A9" s="12"/>
      <c r="B9" s="12"/>
      <c r="C9" s="26"/>
      <c r="D9" s="12"/>
      <c r="E9" s="12"/>
    </row>
    <row r="10" spans="1:5" ht="18" x14ac:dyDescent="0.35">
      <c r="A10" s="12"/>
      <c r="B10" s="12"/>
      <c r="C10" s="26"/>
      <c r="D10" s="12"/>
      <c r="E10" s="12"/>
    </row>
    <row r="11" spans="1:5" ht="18" x14ac:dyDescent="0.35">
      <c r="A11" s="12"/>
      <c r="B11" s="12"/>
      <c r="C11" s="26"/>
      <c r="D11" s="12"/>
      <c r="E11" s="12"/>
    </row>
    <row r="12" spans="1:5" ht="18" x14ac:dyDescent="0.35">
      <c r="A12" s="12"/>
      <c r="B12" s="12"/>
      <c r="C12" s="26"/>
      <c r="D12" s="12"/>
      <c r="E12"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AFDA19406B848B7101DD146C7E85B" ma:contentTypeVersion="18" ma:contentTypeDescription="Create a new document." ma:contentTypeScope="" ma:versionID="39a1344c21666c4780c4214b4c4850a1">
  <xsd:schema xmlns:xsd="http://www.w3.org/2001/XMLSchema" xmlns:xs="http://www.w3.org/2001/XMLSchema" xmlns:p="http://schemas.microsoft.com/office/2006/metadata/properties" xmlns:ns2="8fd47c45-8aaa-4bb9-a294-41bdb653617e" xmlns:ns3="2a208fe3-8287-4a8b-b629-d45392ca0f10" xmlns:ns4="22ec0dd7-095b-41f2-b8b8-a624496b8c6b" targetNamespace="http://schemas.microsoft.com/office/2006/metadata/properties" ma:root="true" ma:fieldsID="5da6e6d147b0f112825d5ae4887165ea" ns2:_="" ns3:_="" ns4:_="">
    <xsd:import namespace="8fd47c45-8aaa-4bb9-a294-41bdb653617e"/>
    <xsd:import namespace="2a208fe3-8287-4a8b-b629-d45392ca0f10"/>
    <xsd:import namespace="22ec0dd7-095b-41f2-b8b8-a624496b8c6b"/>
    <xsd:element name="properties">
      <xsd:complexType>
        <xsd:sequence>
          <xsd:element name="documentManagement">
            <xsd:complexType>
              <xsd:all>
                <xsd:element ref="ns2:_dlc_Exempt"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47c45-8aaa-4bb9-a294-41bdb653617e" elementFormDefault="qualified">
    <xsd:import namespace="http://schemas.microsoft.com/office/2006/documentManagement/types"/>
    <xsd:import namespace="http://schemas.microsoft.com/office/infopath/2007/PartnerControls"/>
    <xsd:element name="_dlc_Exempt" ma:index="8"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208fe3-8287-4a8b-b629-d45392ca0f10"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ec0dd7-095b-41f2-b8b8-a624496b8c6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22ec0dd7-095b-41f2-b8b8-a624496b8c6b">E23TXWV46JPD-1446909593-6578</_dlc_DocId>
    <_dlc_DocIdUrl xmlns="22ec0dd7-095b-41f2-b8b8-a624496b8c6b">
      <Url>https://outside.vermont.gov/agency/VTRANS/external/MAB-LP/_layouts/15/DocIdRedir.aspx?ID=E23TXWV46JPD-1446909593-6578</Url>
      <Description>E23TXWV46JPD-1446909593-6578</Description>
    </_dlc_DocIdUrl>
  </documentManagement>
</p:properties>
</file>

<file path=customXml/itemProps1.xml><?xml version="1.0" encoding="utf-8"?>
<ds:datastoreItem xmlns:ds="http://schemas.openxmlformats.org/officeDocument/2006/customXml" ds:itemID="{DEAEEB75-7E25-402B-A286-B8BC0DB7A6AF}"/>
</file>

<file path=customXml/itemProps2.xml><?xml version="1.0" encoding="utf-8"?>
<ds:datastoreItem xmlns:ds="http://schemas.openxmlformats.org/officeDocument/2006/customXml" ds:itemID="{41E8D503-E194-4FBF-B3C9-B85DF704BAC4}"/>
</file>

<file path=customXml/itemProps3.xml><?xml version="1.0" encoding="utf-8"?>
<ds:datastoreItem xmlns:ds="http://schemas.openxmlformats.org/officeDocument/2006/customXml" ds:itemID="{B83C0F2A-81C9-4885-8461-44D25357D447}"/>
</file>

<file path=customXml/itemProps4.xml><?xml version="1.0" encoding="utf-8"?>
<ds:datastoreItem xmlns:ds="http://schemas.openxmlformats.org/officeDocument/2006/customXml" ds:itemID="{6D75AA42-0A01-4FB8-8B13-B04B92894CD3}"/>
</file>

<file path=customXml/itemProps5.xml><?xml version="1.0" encoding="utf-8"?>
<ds:datastoreItem xmlns:ds="http://schemas.openxmlformats.org/officeDocument/2006/customXml" ds:itemID="{B76B7A19-1809-4880-AFC1-C265A887B6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2020AppsList-Construction</vt:lpstr>
      <vt:lpstr>2020 Scoping Apps</vt:lpstr>
      <vt:lpstr>2020AppsList-Addl Funds</vt:lpstr>
      <vt:lpstr>Funding Summary</vt:lpstr>
    </vt:vector>
  </TitlesOfParts>
  <Company>State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Kaplan</dc:creator>
  <cp:lastModifiedBy>Pochop, Peter</cp:lastModifiedBy>
  <dcterms:created xsi:type="dcterms:W3CDTF">2013-07-30T13:21:03Z</dcterms:created>
  <dcterms:modified xsi:type="dcterms:W3CDTF">2025-06-30T18:28:19Z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0x010100F3EAFDA19406B848B7101DD146C7E85B</vt:lpwstr>
  </property>
  <property fmtid="{D5CDD505-2E9C-101B-9397-08002B2CF9AE}" pid="3" name="_dlc_DocIdItemGuid">
    <vt:lpwstr>a03ac642-d073-4e51-bbd6-60835cf7e615</vt:lpwstr>
  </property>
</Properties>
</file>